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20" windowWidth="16170" windowHeight="5325" tabRatio="860"/>
  </bookViews>
  <sheets>
    <sheet name="Nov_20 " sheetId="173" r:id="rId1"/>
    <sheet name="Out_20" sheetId="172" r:id="rId2"/>
    <sheet name="Set_20" sheetId="171" r:id="rId3"/>
    <sheet name="Ago_20" sheetId="169" r:id="rId4"/>
    <sheet name="Jul_20" sheetId="168" r:id="rId5"/>
    <sheet name="Jun_20" sheetId="167" r:id="rId6"/>
    <sheet name="Mai_20" sheetId="166" r:id="rId7"/>
    <sheet name="Abr_20" sheetId="165" r:id="rId8"/>
    <sheet name="Mar_20" sheetId="164" r:id="rId9"/>
    <sheet name="Fev_20" sheetId="163" r:id="rId10"/>
    <sheet name="Jan_20" sheetId="162" r:id="rId11"/>
    <sheet name="Dez_19" sheetId="161" r:id="rId12"/>
    <sheet name="Nov_19" sheetId="160" r:id="rId13"/>
    <sheet name="Out_19" sheetId="159" r:id="rId14"/>
    <sheet name="Set_19 " sheetId="158" r:id="rId15"/>
    <sheet name="Ago_19" sheetId="157" r:id="rId16"/>
    <sheet name="Jul_19" sheetId="156" r:id="rId17"/>
    <sheet name="Jun_19" sheetId="155" r:id="rId18"/>
    <sheet name="Mai_19 " sheetId="154" r:id="rId19"/>
    <sheet name="Abr_19 " sheetId="153" r:id="rId20"/>
    <sheet name="Mar_19" sheetId="152" r:id="rId21"/>
    <sheet name="Fev_19" sheetId="151" r:id="rId22"/>
    <sheet name="Jan_19" sheetId="150" r:id="rId23"/>
    <sheet name="Dez_18" sheetId="149" r:id="rId24"/>
    <sheet name="Nov_18" sheetId="148" r:id="rId25"/>
    <sheet name="Out_18" sheetId="147" r:id="rId26"/>
    <sheet name="Set_18" sheetId="146" r:id="rId27"/>
    <sheet name="Ago_18 " sheetId="145" r:id="rId28"/>
    <sheet name="Jul_18" sheetId="144" r:id="rId29"/>
    <sheet name="Jun_18" sheetId="143" r:id="rId30"/>
    <sheet name="Mai_18 " sheetId="142" r:id="rId31"/>
    <sheet name="Abr_18" sheetId="141" r:id="rId32"/>
    <sheet name="Mar_18" sheetId="138" r:id="rId33"/>
    <sheet name="Fev_18 " sheetId="137" r:id="rId34"/>
    <sheet name="Jan_18" sheetId="136" r:id="rId35"/>
    <sheet name="Dez_17" sheetId="135" r:id="rId36"/>
    <sheet name="Nov_17" sheetId="134" r:id="rId37"/>
    <sheet name="Out_17" sheetId="133" r:id="rId38"/>
    <sheet name="Set_17" sheetId="132" r:id="rId39"/>
    <sheet name="Ago_17" sheetId="131" r:id="rId40"/>
    <sheet name="Jul_17 " sheetId="130" r:id="rId41"/>
    <sheet name="Jun_17" sheetId="129" r:id="rId42"/>
    <sheet name="Mai_17" sheetId="128" r:id="rId43"/>
    <sheet name="Abr_17" sheetId="127" r:id="rId44"/>
    <sheet name="Mar_17 " sheetId="126" r:id="rId45"/>
    <sheet name="Fev_17" sheetId="125" r:id="rId46"/>
    <sheet name="Jan_17" sheetId="124" r:id="rId47"/>
    <sheet name="Dez_16 " sheetId="123" r:id="rId48"/>
    <sheet name="Nov_16 " sheetId="122" r:id="rId49"/>
    <sheet name="Out_16 " sheetId="121" r:id="rId50"/>
    <sheet name="Set_16" sheetId="120" r:id="rId51"/>
    <sheet name="Ago_16 " sheetId="119" r:id="rId52"/>
    <sheet name="Jul_16" sheetId="118" r:id="rId53"/>
    <sheet name="Jun_16" sheetId="117" r:id="rId54"/>
    <sheet name="Mai_16" sheetId="116" r:id="rId55"/>
    <sheet name="Abr_16" sheetId="115" r:id="rId56"/>
    <sheet name="Mar_16 " sheetId="114" r:id="rId57"/>
    <sheet name="Fev_16" sheetId="113" r:id="rId58"/>
    <sheet name="Jan_16" sheetId="112" r:id="rId59"/>
    <sheet name="Dez_15" sheetId="111" r:id="rId60"/>
    <sheet name="Nov_15 " sheetId="110" r:id="rId61"/>
    <sheet name="Out_15" sheetId="109" r:id="rId62"/>
    <sheet name="Set_15" sheetId="108" r:id="rId63"/>
    <sheet name="Ago_15" sheetId="107" r:id="rId64"/>
    <sheet name="Jul_15" sheetId="106" r:id="rId65"/>
    <sheet name="Jun_15" sheetId="105" r:id="rId66"/>
    <sheet name="Mai_15" sheetId="104" r:id="rId67"/>
    <sheet name="Abr_15 " sheetId="103" r:id="rId68"/>
    <sheet name="Mar_15 " sheetId="102" r:id="rId69"/>
    <sheet name="Fev_15" sheetId="101" r:id="rId70"/>
    <sheet name="Jan_15" sheetId="100" r:id="rId71"/>
    <sheet name="Dez_14" sheetId="99" r:id="rId72"/>
    <sheet name="Nov_14" sheetId="98" r:id="rId73"/>
    <sheet name="Out_14 " sheetId="97" r:id="rId74"/>
    <sheet name="Set_14" sheetId="96" r:id="rId75"/>
    <sheet name="Ago_14 " sheetId="95" r:id="rId76"/>
    <sheet name="Jul_14 " sheetId="94" r:id="rId77"/>
    <sheet name="Jun_14  " sheetId="93" r:id="rId78"/>
    <sheet name="Mai_14 " sheetId="92" r:id="rId79"/>
    <sheet name="Abr_14" sheetId="91" r:id="rId80"/>
    <sheet name="Mar_14" sheetId="90" r:id="rId81"/>
    <sheet name="Fev_14" sheetId="89" r:id="rId82"/>
    <sheet name="Jan_14" sheetId="88" r:id="rId83"/>
    <sheet name="Dez_13" sheetId="87" r:id="rId84"/>
    <sheet name="Nov_13" sheetId="86" r:id="rId85"/>
    <sheet name="Out_13" sheetId="85" r:id="rId86"/>
    <sheet name="Set_13" sheetId="84" r:id="rId87"/>
    <sheet name="Ago_13" sheetId="83" r:id="rId88"/>
    <sheet name="Jul_13" sheetId="82" r:id="rId89"/>
    <sheet name="Jun_13" sheetId="81" r:id="rId90"/>
    <sheet name="Mai_13" sheetId="80" r:id="rId91"/>
    <sheet name="Abr_13" sheetId="79" r:id="rId92"/>
    <sheet name="Mar_13" sheetId="78" r:id="rId93"/>
    <sheet name="Fev_13" sheetId="77" r:id="rId94"/>
    <sheet name="Jan_13" sheetId="76" r:id="rId95"/>
    <sheet name="Dez_12" sheetId="75" r:id="rId96"/>
    <sheet name="Nov_12" sheetId="74" r:id="rId97"/>
    <sheet name="Out_12" sheetId="73" r:id="rId98"/>
    <sheet name="Set_12" sheetId="71" r:id="rId99"/>
    <sheet name="Ago_12" sheetId="69" r:id="rId100"/>
    <sheet name="Jul_12" sheetId="68" r:id="rId101"/>
    <sheet name="Jun_12" sheetId="67" r:id="rId102"/>
    <sheet name="Mai_12" sheetId="66" r:id="rId103"/>
    <sheet name="Abr_12" sheetId="65" r:id="rId104"/>
    <sheet name="Mar_12" sheetId="64" r:id="rId105"/>
    <sheet name="Fev_12" sheetId="63" r:id="rId106"/>
    <sheet name="Jan_12" sheetId="62" r:id="rId107"/>
    <sheet name="Dez_11" sheetId="61" r:id="rId108"/>
    <sheet name="Nov_11" sheetId="60" r:id="rId109"/>
    <sheet name="Out_11" sheetId="59" r:id="rId110"/>
    <sheet name="Set_11" sheetId="58" r:id="rId111"/>
    <sheet name="Ago_11" sheetId="57" r:id="rId112"/>
    <sheet name="Jul_11" sheetId="56" r:id="rId113"/>
    <sheet name="Jun_11" sheetId="55" r:id="rId114"/>
    <sheet name="Mai_11" sheetId="54" r:id="rId115"/>
    <sheet name="Abr_11" sheetId="53" r:id="rId116"/>
    <sheet name="Mar_11" sheetId="52" r:id="rId117"/>
    <sheet name="Fev_11" sheetId="51" r:id="rId118"/>
    <sheet name="Jan_11" sheetId="50" r:id="rId119"/>
    <sheet name="Dez_10" sheetId="49" r:id="rId120"/>
    <sheet name="Nov_10" sheetId="48" r:id="rId121"/>
    <sheet name="Out_10" sheetId="47" r:id="rId122"/>
    <sheet name="Set_10" sheetId="46" r:id="rId123"/>
    <sheet name="Ago_10" sheetId="45" r:id="rId124"/>
    <sheet name="Jul_10" sheetId="44" r:id="rId125"/>
    <sheet name="Jun_10" sheetId="43" r:id="rId126"/>
    <sheet name="Mai_10" sheetId="42" r:id="rId127"/>
    <sheet name="Abr_10" sheetId="41" r:id="rId128"/>
    <sheet name="Mar_10" sheetId="40" r:id="rId129"/>
    <sheet name="Fev_10" sheetId="38" r:id="rId130"/>
    <sheet name="Jan_10" sheetId="37" r:id="rId131"/>
    <sheet name="Dez_09" sheetId="36" r:id="rId132"/>
    <sheet name="Nov_09" sheetId="35" r:id="rId133"/>
    <sheet name="Out_09" sheetId="34" r:id="rId134"/>
    <sheet name="Set_09" sheetId="33" r:id="rId135"/>
    <sheet name="Ago_09" sheetId="32" r:id="rId136"/>
    <sheet name="Jul_09" sheetId="31" r:id="rId137"/>
    <sheet name="Jun_09" sheetId="30" r:id="rId138"/>
    <sheet name="Mai_09" sheetId="29" r:id="rId139"/>
    <sheet name="Abr_09" sheetId="28" r:id="rId140"/>
    <sheet name="Mar_09" sheetId="27" r:id="rId141"/>
    <sheet name="Fev_09" sheetId="26" r:id="rId142"/>
    <sheet name="Jan_09" sheetId="25" r:id="rId143"/>
    <sheet name="Dez_08" sheetId="24" r:id="rId144"/>
    <sheet name="Nov_08" sheetId="23" r:id="rId145"/>
    <sheet name="Out_08" sheetId="22" r:id="rId146"/>
    <sheet name="Set_08" sheetId="21" r:id="rId147"/>
    <sheet name="Ago_08" sheetId="20" r:id="rId148"/>
    <sheet name="Jul_08" sheetId="19" r:id="rId149"/>
    <sheet name="Jun_08" sheetId="18" r:id="rId150"/>
    <sheet name="Mai_08" sheetId="17" r:id="rId151"/>
    <sheet name="Abr_08" sheetId="16" r:id="rId152"/>
    <sheet name="Mar_08" sheetId="15" r:id="rId153"/>
    <sheet name="Fev_08" sheetId="14" r:id="rId154"/>
    <sheet name="Jan_08" sheetId="13" r:id="rId155"/>
    <sheet name="Dez_2007" sheetId="12" r:id="rId156"/>
    <sheet name="Nov" sheetId="11" r:id="rId157"/>
    <sheet name="Out" sheetId="10" r:id="rId158"/>
    <sheet name="Set" sheetId="9" r:id="rId159"/>
    <sheet name="Ago" sheetId="8" r:id="rId160"/>
    <sheet name="Jul" sheetId="7" r:id="rId161"/>
    <sheet name="Jun" sheetId="6" r:id="rId162"/>
    <sheet name="Mai" sheetId="5" r:id="rId163"/>
    <sheet name="Abr" sheetId="4" r:id="rId164"/>
    <sheet name="Mar" sheetId="3" r:id="rId165"/>
    <sheet name="Fev_2007" sheetId="1" r:id="rId166"/>
  </sheets>
  <definedNames>
    <definedName name="_xlnm.Print_Area" localSheetId="163">Abr!$A$1:$X$44</definedName>
    <definedName name="_xlnm.Print_Area" localSheetId="151">Abr_08!$A$1:$X$44</definedName>
    <definedName name="_xlnm.Print_Area" localSheetId="139">Abr_09!$A$1:$X$44</definedName>
    <definedName name="_xlnm.Print_Area" localSheetId="127">Abr_10!$A$1:$X$44</definedName>
    <definedName name="_xlnm.Print_Area" localSheetId="115">Abr_11!$A$1:$X$44</definedName>
    <definedName name="_xlnm.Print_Area" localSheetId="103">Abr_12!$A$1:$X$44</definedName>
    <definedName name="_xlnm.Print_Area" localSheetId="91">Abr_13!$A$1:$X$44</definedName>
    <definedName name="_xlnm.Print_Area" localSheetId="79">Abr_14!$A$1:$X$44</definedName>
    <definedName name="_xlnm.Print_Area" localSheetId="67">'Abr_15 '!$A$1:$X$44</definedName>
    <definedName name="_xlnm.Print_Area" localSheetId="55">Abr_16!$A$1:$X$44</definedName>
    <definedName name="_xlnm.Print_Area" localSheetId="43">Abr_17!$A$1:$X$44</definedName>
    <definedName name="_xlnm.Print_Area" localSheetId="31">Abr_18!$A$1:$X$44</definedName>
    <definedName name="_xlnm.Print_Area" localSheetId="19">'Abr_19 '!$A$1:$X$44</definedName>
    <definedName name="_xlnm.Print_Area" localSheetId="7">Abr_20!$A$1:$X$44</definedName>
    <definedName name="_xlnm.Print_Area" localSheetId="159">Ago!$A$1:$X$44</definedName>
    <definedName name="_xlnm.Print_Area" localSheetId="147">Ago_08!$A$1:$X$44</definedName>
    <definedName name="_xlnm.Print_Area" localSheetId="135">Ago_09!$A$1:$X$44</definedName>
    <definedName name="_xlnm.Print_Area" localSheetId="123">Ago_10!$A$1:$X$44</definedName>
    <definedName name="_xlnm.Print_Area" localSheetId="99">Ago_12!$A$1:$X$44</definedName>
    <definedName name="_xlnm.Print_Area" localSheetId="87">Ago_13!$A$1:$X$44</definedName>
    <definedName name="_xlnm.Print_Area" localSheetId="75">'Ago_14 '!$A$1:$X$44</definedName>
    <definedName name="_xlnm.Print_Area" localSheetId="63">Ago_15!$A$1:$X$44</definedName>
    <definedName name="_xlnm.Print_Area" localSheetId="51">'Ago_16 '!$A$1:$X$44</definedName>
    <definedName name="_xlnm.Print_Area" localSheetId="39">Ago_17!$A$1:$X$44</definedName>
    <definedName name="_xlnm.Print_Area" localSheetId="27">'Ago_18 '!$A$1:$X$44</definedName>
    <definedName name="_xlnm.Print_Area" localSheetId="15">Ago_19!$A$1:$X$44</definedName>
    <definedName name="_xlnm.Print_Area" localSheetId="3">Ago_20!$A$1:$X$44</definedName>
    <definedName name="_xlnm.Print_Area" localSheetId="143">Dez_08!$A$1:$X$44</definedName>
    <definedName name="_xlnm.Print_Area" localSheetId="131">Dez_09!$A$1:$X$44</definedName>
    <definedName name="_xlnm.Print_Area" localSheetId="119">Dez_10!$A$1:$X$44</definedName>
    <definedName name="_xlnm.Print_Area" localSheetId="107">Dez_11!$A$1:$X$44</definedName>
    <definedName name="_xlnm.Print_Area" localSheetId="95">Dez_12!$A$1:$X$44</definedName>
    <definedName name="_xlnm.Print_Area" localSheetId="83">Dez_13!$A$1:$X$44</definedName>
    <definedName name="_xlnm.Print_Area" localSheetId="71">Dez_14!$A$1:$X$44</definedName>
    <definedName name="_xlnm.Print_Area" localSheetId="59">Dez_15!$A$1:$X$44</definedName>
    <definedName name="_xlnm.Print_Area" localSheetId="47">'Dez_16 '!$A$1:$X$44</definedName>
    <definedName name="_xlnm.Print_Area" localSheetId="35">Dez_17!$A$1:$X$44</definedName>
    <definedName name="_xlnm.Print_Area" localSheetId="23">Dez_18!$A$1:$X$44</definedName>
    <definedName name="_xlnm.Print_Area" localSheetId="11">Dez_19!$A$1:$X$44</definedName>
    <definedName name="_xlnm.Print_Area" localSheetId="155">Dez_2007!$A$1:$X$44</definedName>
    <definedName name="_xlnm.Print_Area" localSheetId="153">Fev_08!$A$1:$X$44</definedName>
    <definedName name="_xlnm.Print_Area" localSheetId="141">Fev_09!$A$1:$X$44</definedName>
    <definedName name="_xlnm.Print_Area" localSheetId="129">Fev_10!$A$1:$X$44</definedName>
    <definedName name="_xlnm.Print_Area" localSheetId="117">Fev_11!$A$1:$X$44</definedName>
    <definedName name="_xlnm.Print_Area" localSheetId="105">Fev_12!$A$1:$X$44</definedName>
    <definedName name="_xlnm.Print_Area" localSheetId="93">Fev_13!$A$1:$X$45</definedName>
    <definedName name="_xlnm.Print_Area" localSheetId="81">Fev_14!$A$1:$X$44</definedName>
    <definedName name="_xlnm.Print_Area" localSheetId="69">Fev_15!$A$1:$X$44</definedName>
    <definedName name="_xlnm.Print_Area" localSheetId="57">Fev_16!$A$1:$X$44</definedName>
    <definedName name="_xlnm.Print_Area" localSheetId="45">Fev_17!$A$1:$X$44</definedName>
    <definedName name="_xlnm.Print_Area" localSheetId="33">'Fev_18 '!$A$1:$X$44</definedName>
    <definedName name="_xlnm.Print_Area" localSheetId="21">Fev_19!$A$1:$X$44</definedName>
    <definedName name="_xlnm.Print_Area" localSheetId="9">Fev_20!$A$1:$X$44</definedName>
    <definedName name="_xlnm.Print_Area" localSheetId="165">Fev_2007!$A$1:$X$44</definedName>
    <definedName name="_xlnm.Print_Area" localSheetId="154">Jan_08!$A$1:$X$44</definedName>
    <definedName name="_xlnm.Print_Area" localSheetId="142">Jan_09!$A$1:$X$44</definedName>
    <definedName name="_xlnm.Print_Area" localSheetId="130">Jan_10!$A$1:$X$44</definedName>
    <definedName name="_xlnm.Print_Area" localSheetId="118">Jan_11!$A$1:$X$44</definedName>
    <definedName name="_xlnm.Print_Area" localSheetId="106">Jan_12!$A$1:$X$44</definedName>
    <definedName name="_xlnm.Print_Area" localSheetId="94">Jan_13!$A$1:$X$44</definedName>
    <definedName name="_xlnm.Print_Area" localSheetId="82">Jan_14!$A$1:$X$45</definedName>
    <definedName name="_xlnm.Print_Area" localSheetId="70">Jan_15!$A$1:$X$44</definedName>
    <definedName name="_xlnm.Print_Area" localSheetId="58">Jan_16!$A$1:$X$44</definedName>
    <definedName name="_xlnm.Print_Area" localSheetId="46">Jan_17!$A$1:$X$44</definedName>
    <definedName name="_xlnm.Print_Area" localSheetId="34">Jan_18!$A$1:$X$44</definedName>
    <definedName name="_xlnm.Print_Area" localSheetId="22">Jan_19!$A$1:$X$44</definedName>
    <definedName name="_xlnm.Print_Area" localSheetId="10">Jan_20!$A$1:$X$44</definedName>
    <definedName name="_xlnm.Print_Area" localSheetId="160">Jul!$A$1:$X$44</definedName>
    <definedName name="_xlnm.Print_Area" localSheetId="148">Jul_08!$A$1:$X$44</definedName>
    <definedName name="_xlnm.Print_Area" localSheetId="136">Jul_09!$A$1:$X$44</definedName>
    <definedName name="_xlnm.Print_Area" localSheetId="124">Jul_10!$A$1:$X$44</definedName>
    <definedName name="_xlnm.Print_Area" localSheetId="100">Jul_12!$A$1:$X$44</definedName>
    <definedName name="_xlnm.Print_Area" localSheetId="88">Jul_13!$A$1:$X$44</definedName>
    <definedName name="_xlnm.Print_Area" localSheetId="76">'Jul_14 '!$A$1:$X$44</definedName>
    <definedName name="_xlnm.Print_Area" localSheetId="64">Jul_15!$A$1:$X$44</definedName>
    <definedName name="_xlnm.Print_Area" localSheetId="52">Jul_16!$A$1:$X$44</definedName>
    <definedName name="_xlnm.Print_Area" localSheetId="40">'Jul_17 '!$A$1:$X$44</definedName>
    <definedName name="_xlnm.Print_Area" localSheetId="28">Jul_18!$A$1:$X$44</definedName>
    <definedName name="_xlnm.Print_Area" localSheetId="16">Jul_19!$A$1:$X$44</definedName>
    <definedName name="_xlnm.Print_Area" localSheetId="4">Jul_20!$A$1:$X$44</definedName>
    <definedName name="_xlnm.Print_Area" localSheetId="161">Jun!$A$1:$X$44</definedName>
    <definedName name="_xlnm.Print_Area" localSheetId="149">Jun_08!$A$1:$X$44</definedName>
    <definedName name="_xlnm.Print_Area" localSheetId="137">Jun_09!$A$1:$X$44</definedName>
    <definedName name="_xlnm.Print_Area" localSheetId="125">Jun_10!$A$1:$X$44</definedName>
    <definedName name="_xlnm.Print_Area" localSheetId="113">Jun_11!$A$1:$X$44</definedName>
    <definedName name="_xlnm.Print_Area" localSheetId="101">Jun_12!$A$1:$X$44</definedName>
    <definedName name="_xlnm.Print_Area" localSheetId="89">Jun_13!$A$1:$X$44</definedName>
    <definedName name="_xlnm.Print_Area" localSheetId="77">'Jun_14  '!$A$1:$X$44</definedName>
    <definedName name="_xlnm.Print_Area" localSheetId="65">Jun_15!$A$1:$X$44</definedName>
    <definedName name="_xlnm.Print_Area" localSheetId="53">Jun_16!$A$1:$X$44</definedName>
    <definedName name="_xlnm.Print_Area" localSheetId="41">Jun_17!$A$1:$X$44</definedName>
    <definedName name="_xlnm.Print_Area" localSheetId="29">Jun_18!$A$1:$X$44</definedName>
    <definedName name="_xlnm.Print_Area" localSheetId="17">Jun_19!$A$1:$X$44</definedName>
    <definedName name="_xlnm.Print_Area" localSheetId="5">Jun_20!$A$1:$X$44</definedName>
    <definedName name="_xlnm.Print_Area" localSheetId="162">Mai!$A$1:$X$44</definedName>
    <definedName name="_xlnm.Print_Area" localSheetId="150">Mai_08!$A$1:$X$44</definedName>
    <definedName name="_xlnm.Print_Area" localSheetId="138">Mai_09!$A$1:$X$44</definedName>
    <definedName name="_xlnm.Print_Area" localSheetId="126">Mai_10!$A$1:$X$44</definedName>
    <definedName name="_xlnm.Print_Area" localSheetId="114">Mai_11!$A$1:$X$44</definedName>
    <definedName name="_xlnm.Print_Area" localSheetId="102">Mai_12!$A$1:$X$44</definedName>
    <definedName name="_xlnm.Print_Area" localSheetId="90">Mai_13!$A$1:$X$44</definedName>
    <definedName name="_xlnm.Print_Area" localSheetId="78">'Mai_14 '!$A$1:$X$44</definedName>
    <definedName name="_xlnm.Print_Area" localSheetId="66">Mai_15!$A$1:$X$44</definedName>
    <definedName name="_xlnm.Print_Area" localSheetId="54">Mai_16!$A$1:$X$44</definedName>
    <definedName name="_xlnm.Print_Area" localSheetId="42">Mai_17!$A$1:$X$44</definedName>
    <definedName name="_xlnm.Print_Area" localSheetId="30">'Mai_18 '!$A$1:$X$44</definedName>
    <definedName name="_xlnm.Print_Area" localSheetId="18">'Mai_19 '!$A$1:$X$44</definedName>
    <definedName name="_xlnm.Print_Area" localSheetId="6">Mai_20!$A$1:$X$44</definedName>
    <definedName name="_xlnm.Print_Area" localSheetId="164">Mar!$A$1:$X$44</definedName>
    <definedName name="_xlnm.Print_Area" localSheetId="152">Mar_08!$A$1:$X$44</definedName>
    <definedName name="_xlnm.Print_Area" localSheetId="140">Mar_09!$A$1:$X$44</definedName>
    <definedName name="_xlnm.Print_Area" localSheetId="128">Mar_10!$A$1:$X$44</definedName>
    <definedName name="_xlnm.Print_Area" localSheetId="116">Mar_11!$A$1:$X$44</definedName>
    <definedName name="_xlnm.Print_Area" localSheetId="104">Mar_12!$A$1:$X$44</definedName>
    <definedName name="_xlnm.Print_Area" localSheetId="92">Mar_13!$A$1:$X$44</definedName>
    <definedName name="_xlnm.Print_Area" localSheetId="80">Mar_14!$A$1:$X$44</definedName>
    <definedName name="_xlnm.Print_Area" localSheetId="68">'Mar_15 '!$A$1:$X$44</definedName>
    <definedName name="_xlnm.Print_Area" localSheetId="56">'Mar_16 '!$A$1:$X$44</definedName>
    <definedName name="_xlnm.Print_Area" localSheetId="44">'Mar_17 '!$A$1:$X$44</definedName>
    <definedName name="_xlnm.Print_Area" localSheetId="32">Mar_18!$A$1:$X$44</definedName>
    <definedName name="_xlnm.Print_Area" localSheetId="20">Mar_19!$A$1:$X$44</definedName>
    <definedName name="_xlnm.Print_Area" localSheetId="8">Mar_20!$A$1:$X$44</definedName>
    <definedName name="_xlnm.Print_Area" localSheetId="156">Nov!$A$1:$X$44</definedName>
    <definedName name="_xlnm.Print_Area" localSheetId="144">Nov_08!$A$1:$X$44</definedName>
    <definedName name="_xlnm.Print_Area" localSheetId="132">Nov_09!$A$1:$X$44</definedName>
    <definedName name="_xlnm.Print_Area" localSheetId="120">Nov_10!$A$1:$X$44</definedName>
    <definedName name="_xlnm.Print_Area" localSheetId="108">Nov_11!$A$1:$X$44</definedName>
    <definedName name="_xlnm.Print_Area" localSheetId="96">Nov_12!$A$1:$X$44</definedName>
    <definedName name="_xlnm.Print_Area" localSheetId="84">Nov_13!$A$1:$X$44</definedName>
    <definedName name="_xlnm.Print_Area" localSheetId="72">Nov_14!$A$1:$X$44</definedName>
    <definedName name="_xlnm.Print_Area" localSheetId="60">'Nov_15 '!$A$1:$X$44</definedName>
    <definedName name="_xlnm.Print_Area" localSheetId="48">'Nov_16 '!$A$1:$X$44</definedName>
    <definedName name="_xlnm.Print_Area" localSheetId="36">Nov_17!$A$1:$X$44</definedName>
    <definedName name="_xlnm.Print_Area" localSheetId="24">Nov_18!$A$1:$X$44</definedName>
    <definedName name="_xlnm.Print_Area" localSheetId="12">Nov_19!$A$1:$X$44</definedName>
    <definedName name="_xlnm.Print_Area" localSheetId="0">'Nov_20 '!$A$1:$X$44</definedName>
    <definedName name="_xlnm.Print_Area" localSheetId="157">Out!$A$1:$X$44</definedName>
    <definedName name="_xlnm.Print_Area" localSheetId="145">Out_08!$A$1:$X$44</definedName>
    <definedName name="_xlnm.Print_Area" localSheetId="133">Out_09!$A$1:$X$44</definedName>
    <definedName name="_xlnm.Print_Area" localSheetId="121">Out_10!$A$1:$X$44</definedName>
    <definedName name="_xlnm.Print_Area" localSheetId="109">Out_11!$A$1:$X$44</definedName>
    <definedName name="_xlnm.Print_Area" localSheetId="97">Out_12!$A$1:$X$44</definedName>
    <definedName name="_xlnm.Print_Area" localSheetId="85">Out_13!$A$1:$X$44</definedName>
    <definedName name="_xlnm.Print_Area" localSheetId="73">'Out_14 '!$A$1:$X$44</definedName>
    <definedName name="_xlnm.Print_Area" localSheetId="61">Out_15!$A$1:$X$44</definedName>
    <definedName name="_xlnm.Print_Area" localSheetId="49">'Out_16 '!$A$1:$X$44</definedName>
    <definedName name="_xlnm.Print_Area" localSheetId="37">Out_17!$A$1:$X$44</definedName>
    <definedName name="_xlnm.Print_Area" localSheetId="25">Out_18!$A$1:$X$44</definedName>
    <definedName name="_xlnm.Print_Area" localSheetId="13">Out_19!$A$1:$X$44</definedName>
    <definedName name="_xlnm.Print_Area" localSheetId="1">Out_20!$A$1:$X$44</definedName>
    <definedName name="_xlnm.Print_Area" localSheetId="158">Set!$A$1:$X$44</definedName>
    <definedName name="_xlnm.Print_Area" localSheetId="146">Set_08!$A$1:$X$44</definedName>
    <definedName name="_xlnm.Print_Area" localSheetId="134">Set_09!$A$1:$X$44</definedName>
    <definedName name="_xlnm.Print_Area" localSheetId="122">Set_10!$A$1:$X$44</definedName>
    <definedName name="_xlnm.Print_Area" localSheetId="98">Set_12!$A$1:$X$44</definedName>
    <definedName name="_xlnm.Print_Area" localSheetId="86">Set_13!$A$1:$X$44</definedName>
    <definedName name="_xlnm.Print_Area" localSheetId="74">Set_14!$A$1:$X$44</definedName>
    <definedName name="_xlnm.Print_Area" localSheetId="62">Set_15!$A$1:$X$44</definedName>
    <definedName name="_xlnm.Print_Area" localSheetId="50">Set_16!$A$1:$X$44</definedName>
    <definedName name="_xlnm.Print_Area" localSheetId="38">Set_17!$A$1:$X$44</definedName>
    <definedName name="_xlnm.Print_Area" localSheetId="26">Set_18!$A$1:$X$44</definedName>
    <definedName name="_xlnm.Print_Area" localSheetId="14">'Set_19 '!$A$1:$X$44</definedName>
    <definedName name="_xlnm.Print_Area" localSheetId="2">Set_20!$A$1:$X$44</definedName>
  </definedNames>
  <calcPr calcId="145621"/>
</workbook>
</file>

<file path=xl/calcChain.xml><?xml version="1.0" encoding="utf-8"?>
<calcChain xmlns="http://schemas.openxmlformats.org/spreadsheetml/2006/main">
  <c r="Z39" i="173" l="1"/>
  <c r="Z37" i="173"/>
  <c r="Z35" i="173"/>
  <c r="Z34" i="173"/>
  <c r="Z32" i="173"/>
  <c r="Z31" i="173"/>
  <c r="Z30" i="173"/>
  <c r="Z29" i="173"/>
  <c r="Z28" i="173"/>
  <c r="Z27" i="173"/>
  <c r="Z26" i="173"/>
  <c r="Z25" i="173"/>
  <c r="Z24" i="173"/>
  <c r="Z23" i="173"/>
  <c r="Z22" i="173"/>
  <c r="Z21" i="173"/>
  <c r="Z20" i="173"/>
  <c r="Z19" i="173"/>
  <c r="Z18" i="173"/>
  <c r="Z17" i="173"/>
  <c r="Z16" i="173"/>
  <c r="Z15" i="173"/>
  <c r="Z14" i="173"/>
  <c r="Z13" i="173"/>
  <c r="Z12" i="173"/>
  <c r="Z11" i="173"/>
  <c r="Z10" i="173"/>
  <c r="Z9" i="173"/>
  <c r="Z8" i="173"/>
  <c r="W39" i="173" l="1"/>
  <c r="W27" i="173"/>
  <c r="W25" i="173"/>
  <c r="W14" i="173"/>
  <c r="W11" i="173"/>
  <c r="R11" i="173"/>
  <c r="P11" i="173" l="1"/>
  <c r="N11" i="173"/>
  <c r="M11" i="173" l="1"/>
  <c r="K11" i="173" l="1"/>
  <c r="O11" i="173"/>
  <c r="U11" i="173"/>
  <c r="I11" i="173"/>
  <c r="H11" i="173"/>
  <c r="G11" i="173"/>
  <c r="F11" i="173" l="1"/>
  <c r="E11" i="173"/>
  <c r="D11" i="173"/>
  <c r="Q11" i="173" l="1"/>
  <c r="J11" i="173"/>
  <c r="Z39" i="172" l="1"/>
  <c r="Z37" i="172"/>
  <c r="Z35" i="172"/>
  <c r="Z34" i="172"/>
  <c r="Z32" i="172"/>
  <c r="Z31" i="172"/>
  <c r="Z30" i="172"/>
  <c r="Z29" i="172"/>
  <c r="Z28" i="172"/>
  <c r="Z27" i="172"/>
  <c r="Z26" i="172"/>
  <c r="Z25" i="172"/>
  <c r="Z24" i="172"/>
  <c r="Z23" i="172"/>
  <c r="Z22" i="172"/>
  <c r="Z21" i="172"/>
  <c r="Z20" i="172"/>
  <c r="Z19" i="172"/>
  <c r="Z18" i="172"/>
  <c r="Z17" i="172"/>
  <c r="Z16" i="172"/>
  <c r="Z15" i="172"/>
  <c r="Z14" i="172"/>
  <c r="Z13" i="172"/>
  <c r="Z12" i="172"/>
  <c r="Z11" i="172"/>
  <c r="Z10" i="172"/>
  <c r="Z9" i="172"/>
  <c r="Z8" i="172"/>
  <c r="N11" i="172" l="1"/>
  <c r="M11" i="172"/>
  <c r="O11" i="172"/>
  <c r="H11" i="172"/>
  <c r="D11" i="172" l="1"/>
  <c r="E11" i="172"/>
  <c r="F11" i="172"/>
  <c r="G11" i="172"/>
  <c r="P11" i="172"/>
  <c r="Q11" i="172"/>
  <c r="R11" i="172"/>
  <c r="U11" i="172"/>
  <c r="W39" i="172"/>
  <c r="W27" i="172"/>
  <c r="W25" i="172"/>
  <c r="W14" i="172"/>
  <c r="W11" i="172"/>
  <c r="K11" i="172" l="1"/>
  <c r="J11" i="172"/>
  <c r="I11" i="172"/>
  <c r="Z37" i="171" l="1"/>
  <c r="Z35" i="171"/>
  <c r="Z34" i="171"/>
  <c r="Z32" i="171"/>
  <c r="Z31" i="171"/>
  <c r="Z30" i="171"/>
  <c r="Z29" i="171"/>
  <c r="Z28" i="171"/>
  <c r="Z26" i="171"/>
  <c r="Z24" i="171"/>
  <c r="Z23" i="171"/>
  <c r="Z22" i="171"/>
  <c r="Z21" i="171"/>
  <c r="Z20" i="171"/>
  <c r="Z19" i="171"/>
  <c r="Z18" i="171"/>
  <c r="Z17" i="171"/>
  <c r="Z16" i="171"/>
  <c r="Z15" i="171"/>
  <c r="Z13" i="171"/>
  <c r="Z12" i="171"/>
  <c r="Z10" i="171"/>
  <c r="Z9" i="171"/>
  <c r="Z8" i="171"/>
  <c r="W39" i="171" l="1"/>
  <c r="Z39" i="171" s="1"/>
  <c r="W27" i="171"/>
  <c r="Z27" i="171" s="1"/>
  <c r="W25" i="171"/>
  <c r="Z25" i="171" s="1"/>
  <c r="W14" i="171"/>
  <c r="Z14" i="171" s="1"/>
  <c r="W11" i="171"/>
  <c r="R11" i="171" l="1"/>
  <c r="Q11" i="171"/>
  <c r="P11" i="171"/>
  <c r="N11" i="171"/>
  <c r="M11" i="171"/>
  <c r="K11" i="171"/>
  <c r="J11" i="171"/>
  <c r="U11" i="171"/>
  <c r="I11" i="171"/>
  <c r="H11" i="171"/>
  <c r="G11" i="171"/>
  <c r="F11" i="171"/>
  <c r="E11" i="171"/>
  <c r="D11" i="171" l="1"/>
  <c r="Z11" i="171" s="1"/>
  <c r="O11" i="171"/>
  <c r="Z39" i="169" l="1"/>
  <c r="Z37" i="169"/>
  <c r="Z35" i="169"/>
  <c r="Z34" i="169"/>
  <c r="Z32" i="169"/>
  <c r="Z31" i="169"/>
  <c r="Z30" i="169"/>
  <c r="Z29" i="169"/>
  <c r="Z28" i="169"/>
  <c r="Z27" i="169"/>
  <c r="Z26" i="169"/>
  <c r="Z25" i="169"/>
  <c r="Z23" i="169"/>
  <c r="Z22" i="169"/>
  <c r="Z21" i="169"/>
  <c r="Z20" i="169"/>
  <c r="Z19" i="169"/>
  <c r="Z18" i="169"/>
  <c r="Z17" i="169"/>
  <c r="Z16" i="169"/>
  <c r="Z15" i="169"/>
  <c r="Z14" i="169"/>
  <c r="Z13" i="169"/>
  <c r="Z12" i="169"/>
  <c r="Z11" i="169"/>
  <c r="Z10" i="169"/>
  <c r="Z9" i="169"/>
  <c r="Z8" i="169"/>
  <c r="Z24" i="169"/>
  <c r="W39" i="169"/>
  <c r="W27" i="169"/>
  <c r="W25" i="169"/>
  <c r="W14" i="169"/>
  <c r="W11" i="169"/>
  <c r="Q11" i="169" l="1"/>
  <c r="N11" i="169"/>
  <c r="M11" i="169"/>
  <c r="K11" i="169"/>
  <c r="O11" i="169"/>
  <c r="U11" i="169"/>
  <c r="I11" i="169"/>
  <c r="H11" i="169"/>
  <c r="G11" i="169"/>
  <c r="F11" i="169"/>
  <c r="E11" i="169"/>
  <c r="D11" i="169"/>
  <c r="R11" i="169"/>
  <c r="P11" i="169"/>
  <c r="J11" i="169"/>
  <c r="Z30" i="168" l="1"/>
  <c r="Z39" i="168" l="1"/>
  <c r="Z37" i="168"/>
  <c r="Z35" i="168"/>
  <c r="Z34" i="168"/>
  <c r="Z32" i="168"/>
  <c r="Z31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Z10" i="168"/>
  <c r="Z9" i="168"/>
  <c r="Z8" i="168"/>
  <c r="W27" i="168"/>
  <c r="W25" i="168"/>
  <c r="W14" i="168"/>
  <c r="W11" i="168"/>
  <c r="W39" i="168"/>
  <c r="U11" i="168"/>
  <c r="R11" i="168"/>
  <c r="Q11" i="168"/>
  <c r="P11" i="168"/>
  <c r="M11" i="168"/>
  <c r="K11" i="168" l="1"/>
  <c r="J11" i="168"/>
  <c r="H11" i="168"/>
  <c r="G11" i="168"/>
  <c r="F11" i="168"/>
  <c r="E11" i="168"/>
  <c r="D11" i="168"/>
  <c r="O11" i="168"/>
  <c r="N11" i="168"/>
  <c r="I11" i="168"/>
  <c r="Z39" i="167" l="1"/>
  <c r="Z37" i="167"/>
  <c r="Z35" i="167"/>
  <c r="Z34" i="167"/>
  <c r="Z32" i="167"/>
  <c r="Z31" i="167"/>
  <c r="Z30" i="167"/>
  <c r="Z29" i="167"/>
  <c r="Z28" i="167"/>
  <c r="Z27" i="167"/>
  <c r="Z26" i="167"/>
  <c r="Z25" i="167"/>
  <c r="Z24" i="167"/>
  <c r="Z23" i="167"/>
  <c r="Z22" i="167"/>
  <c r="Z21" i="167"/>
  <c r="Z20" i="167"/>
  <c r="Z19" i="167"/>
  <c r="Z18" i="167"/>
  <c r="Z17" i="167"/>
  <c r="Z16" i="167"/>
  <c r="Z15" i="167"/>
  <c r="Z14" i="167"/>
  <c r="Z13" i="167"/>
  <c r="Z12" i="167"/>
  <c r="Z11" i="167"/>
  <c r="Z10" i="167"/>
  <c r="Z9" i="167"/>
  <c r="Z8" i="167"/>
  <c r="F11" i="167" l="1"/>
  <c r="U11" i="167" l="1"/>
  <c r="Q11" i="167" l="1"/>
  <c r="P11" i="167"/>
  <c r="M11" i="167"/>
  <c r="J11" i="167"/>
  <c r="I11" i="167"/>
  <c r="H11" i="167"/>
  <c r="G11" i="167"/>
  <c r="E11" i="167"/>
  <c r="W27" i="167" l="1"/>
  <c r="W25" i="167"/>
  <c r="W11" i="167"/>
  <c r="W39" i="167"/>
  <c r="W14" i="167"/>
  <c r="R11" i="167"/>
  <c r="O11" i="167"/>
  <c r="N11" i="167"/>
  <c r="K11" i="167"/>
  <c r="D11" i="167"/>
  <c r="Z39" i="166" l="1"/>
  <c r="Z37" i="166"/>
  <c r="Z35" i="166"/>
  <c r="Z34" i="166"/>
  <c r="Z32" i="166"/>
  <c r="Z31" i="166"/>
  <c r="Z30" i="166"/>
  <c r="Z29" i="166"/>
  <c r="Z28" i="166"/>
  <c r="Z27" i="166"/>
  <c r="Z26" i="166"/>
  <c r="Z25" i="166"/>
  <c r="Z24" i="166"/>
  <c r="Z23" i="166"/>
  <c r="Z22" i="166"/>
  <c r="Z21" i="166"/>
  <c r="Z20" i="166"/>
  <c r="Z19" i="166"/>
  <c r="Z18" i="166"/>
  <c r="Z17" i="166"/>
  <c r="Z16" i="166"/>
  <c r="Z15" i="166"/>
  <c r="Z14" i="166"/>
  <c r="Z13" i="166"/>
  <c r="Z12" i="166"/>
  <c r="Z11" i="166"/>
  <c r="Z10" i="166"/>
  <c r="Z9" i="166"/>
  <c r="Z8" i="166"/>
  <c r="W39" i="166"/>
  <c r="W27" i="166"/>
  <c r="W25" i="166"/>
  <c r="W14" i="166"/>
  <c r="W11" i="166"/>
  <c r="Q11" i="166" l="1"/>
  <c r="P11" i="166"/>
  <c r="N11" i="166"/>
  <c r="M11" i="166"/>
  <c r="K11" i="166"/>
  <c r="U11" i="166"/>
  <c r="I11" i="166"/>
  <c r="H11" i="166"/>
  <c r="G11" i="166"/>
  <c r="E11" i="166"/>
  <c r="R11" i="166"/>
  <c r="O11" i="166"/>
  <c r="J11" i="166"/>
  <c r="F11" i="166"/>
  <c r="D11" i="166"/>
  <c r="K11" i="165" l="1"/>
  <c r="W27" i="165"/>
  <c r="W25" i="165"/>
  <c r="W14" i="165"/>
  <c r="W11" i="165"/>
  <c r="Z9" i="165"/>
  <c r="Q11" i="165"/>
  <c r="P11" i="165"/>
  <c r="N11" i="165" l="1"/>
  <c r="O11" i="165"/>
  <c r="U11" i="165"/>
  <c r="H11" i="165"/>
  <c r="G11" i="165"/>
  <c r="E11" i="165"/>
  <c r="Z8" i="165"/>
  <c r="Z39" i="165"/>
  <c r="W39" i="165"/>
  <c r="Z37" i="165"/>
  <c r="Z35" i="165"/>
  <c r="Z34" i="165"/>
  <c r="Z32" i="165"/>
  <c r="Z31" i="165"/>
  <c r="Z30" i="165"/>
  <c r="Z29" i="165"/>
  <c r="Z28" i="165"/>
  <c r="Z27" i="165"/>
  <c r="Z26" i="165"/>
  <c r="Z25" i="165"/>
  <c r="Z24" i="165"/>
  <c r="Z23" i="165"/>
  <c r="Z22" i="165"/>
  <c r="Z21" i="165"/>
  <c r="Z20" i="165"/>
  <c r="Z19" i="165"/>
  <c r="Z18" i="165"/>
  <c r="Z17" i="165"/>
  <c r="Z16" i="165"/>
  <c r="Z15" i="165"/>
  <c r="Z14" i="165"/>
  <c r="Z13" i="165"/>
  <c r="Z12" i="165"/>
  <c r="R11" i="165"/>
  <c r="M11" i="165"/>
  <c r="J11" i="165"/>
  <c r="I11" i="165"/>
  <c r="F11" i="165"/>
  <c r="D11" i="165"/>
  <c r="Z10" i="165"/>
  <c r="Z11" i="165" l="1"/>
  <c r="Z16" i="164"/>
  <c r="Z37" i="164" l="1"/>
  <c r="Z35" i="164"/>
  <c r="Z34" i="164"/>
  <c r="Z32" i="164"/>
  <c r="Z31" i="164"/>
  <c r="Z30" i="164"/>
  <c r="Z29" i="164"/>
  <c r="Z28" i="164"/>
  <c r="Z26" i="164"/>
  <c r="Z25" i="164"/>
  <c r="Z24" i="164"/>
  <c r="Z23" i="164"/>
  <c r="Z22" i="164"/>
  <c r="Z21" i="164"/>
  <c r="Z20" i="164"/>
  <c r="Z19" i="164"/>
  <c r="Z18" i="164"/>
  <c r="Z17" i="164"/>
  <c r="Z13" i="164"/>
  <c r="Z12" i="164"/>
  <c r="Z10" i="164"/>
  <c r="Z9" i="164"/>
  <c r="Z8" i="164"/>
  <c r="W27" i="164"/>
  <c r="Z27" i="164" s="1"/>
  <c r="W25" i="164"/>
  <c r="W11" i="164"/>
  <c r="Q11" i="164" l="1"/>
  <c r="N11" i="164"/>
  <c r="K11" i="164"/>
  <c r="O11" i="164"/>
  <c r="U11" i="164"/>
  <c r="H11" i="164" l="1"/>
  <c r="G11" i="164"/>
  <c r="D11" i="164" l="1"/>
  <c r="W39" i="164"/>
  <c r="Z39" i="164" s="1"/>
  <c r="Z15" i="164"/>
  <c r="W14" i="164"/>
  <c r="Z14" i="164" s="1"/>
  <c r="R11" i="164"/>
  <c r="P11" i="164"/>
  <c r="M11" i="164"/>
  <c r="J11" i="164"/>
  <c r="I11" i="164"/>
  <c r="F11" i="164"/>
  <c r="E11" i="164"/>
  <c r="Z11" i="164" l="1"/>
  <c r="Z35" i="163"/>
  <c r="Z34" i="163"/>
  <c r="Z32" i="163"/>
  <c r="Z31" i="163"/>
  <c r="Z30" i="163"/>
  <c r="Z29" i="163"/>
  <c r="Z28" i="163"/>
  <c r="Z27" i="163"/>
  <c r="Z26" i="163"/>
  <c r="Z24" i="163"/>
  <c r="Z23" i="163"/>
  <c r="Z22" i="163"/>
  <c r="Z21" i="163"/>
  <c r="Z20" i="163"/>
  <c r="Z19" i="163"/>
  <c r="Z18" i="163"/>
  <c r="Z17" i="163"/>
  <c r="Z16" i="163"/>
  <c r="Z15" i="163"/>
  <c r="Z13" i="163"/>
  <c r="Z12" i="163"/>
  <c r="Z10" i="163"/>
  <c r="Z9" i="163"/>
  <c r="Z8" i="163"/>
  <c r="W39" i="163"/>
  <c r="Z39" i="163" s="1"/>
  <c r="W27" i="163"/>
  <c r="W25" i="163"/>
  <c r="Z25" i="163" s="1"/>
  <c r="W14" i="163"/>
  <c r="Z14" i="163" s="1"/>
  <c r="W11" i="163"/>
  <c r="R11" i="163"/>
  <c r="Q11" i="163"/>
  <c r="P11" i="163"/>
  <c r="N11" i="163"/>
  <c r="M11" i="163"/>
  <c r="K11" i="163"/>
  <c r="O11" i="163"/>
  <c r="U11" i="163"/>
  <c r="J11" i="163"/>
  <c r="I11" i="163"/>
  <c r="H11" i="163"/>
  <c r="G11" i="163"/>
  <c r="F11" i="163"/>
  <c r="E11" i="163"/>
  <c r="Z11" i="163" s="1"/>
  <c r="D11" i="163"/>
  <c r="Z37" i="163" l="1"/>
  <c r="W35" i="88" l="1"/>
  <c r="U35" i="88"/>
  <c r="S35" i="88"/>
  <c r="L35" i="88"/>
  <c r="J35" i="88"/>
  <c r="I35" i="88"/>
  <c r="C35" i="88"/>
  <c r="W34" i="88"/>
  <c r="U34" i="88"/>
  <c r="S34" i="88"/>
  <c r="L34" i="88"/>
  <c r="J34" i="88"/>
  <c r="I34" i="88"/>
  <c r="C34" i="88"/>
  <c r="X34" i="88" l="1"/>
  <c r="X35" i="88"/>
  <c r="W39" i="67"/>
  <c r="X39" i="67" s="1"/>
  <c r="X37" i="67"/>
  <c r="W35" i="67"/>
  <c r="U35" i="67"/>
  <c r="S35" i="67"/>
  <c r="O35" i="67"/>
  <c r="L35" i="67"/>
  <c r="J35" i="67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 s="1"/>
  <c r="X15" i="59"/>
  <c r="X16" i="59"/>
  <c r="X17" i="59"/>
  <c r="X18" i="59"/>
  <c r="X19" i="59"/>
  <c r="X20" i="59"/>
  <c r="X21" i="59"/>
  <c r="X22" i="59"/>
  <c r="X23" i="59"/>
  <c r="X24" i="59"/>
  <c r="W25" i="59"/>
  <c r="X25" i="59" s="1"/>
  <c r="X26" i="59"/>
  <c r="W27" i="59"/>
  <c r="X27" i="59" s="1"/>
  <c r="X28" i="59"/>
  <c r="X29" i="59"/>
  <c r="X30" i="59"/>
  <c r="X31" i="59"/>
  <c r="X32" i="59"/>
  <c r="C34" i="59"/>
  <c r="I34" i="59"/>
  <c r="J34" i="59"/>
  <c r="L34" i="59"/>
  <c r="M34" i="59"/>
  <c r="O34" i="59"/>
  <c r="R34" i="59"/>
  <c r="S34" i="59"/>
  <c r="U34" i="59"/>
  <c r="W34" i="59"/>
  <c r="C35" i="59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5" i="59" l="1"/>
  <c r="X34" i="59"/>
  <c r="X35" i="67"/>
  <c r="X34" i="67"/>
  <c r="X11" i="59"/>
  <c r="X11" i="67"/>
</calcChain>
</file>

<file path=xl/sharedStrings.xml><?xml version="1.0" encoding="utf-8"?>
<sst xmlns="http://schemas.openxmlformats.org/spreadsheetml/2006/main" count="16006" uniqueCount="275">
  <si>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</si>
  <si>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</si>
  <si>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</si>
  <si>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</si>
  <si>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</si>
  <si>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</si>
  <si>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</si>
  <si>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</si>
  <si>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</si>
  <si>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</si>
  <si>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</si>
  <si>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</si>
  <si>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</si>
  <si>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</si>
  <si>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</si>
  <si>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</si>
  <si>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</si>
  <si>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</si>
  <si>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</si>
  <si>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</si>
  <si>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</si>
  <si>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</si>
  <si>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</si>
  <si>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</si>
  <si>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</si>
  <si>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</si>
  <si>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</si>
  <si>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</si>
  <si>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</si>
  <si>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</si>
  <si>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</si>
  <si>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</si>
  <si>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</si>
  <si>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</si>
  <si>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</si>
  <si>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</si>
  <si>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</si>
  <si>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</si>
  <si>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</si>
  <si>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</si>
  <si>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</si>
  <si>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</si>
  <si>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</si>
  <si>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</si>
  <si>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</si>
  <si>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</si>
  <si>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</si>
  <si>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</si>
  <si>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</si>
  <si>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</si>
  <si>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</si>
  <si>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</si>
  <si>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</si>
  <si>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</si>
  <si>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</si>
  <si>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</si>
  <si>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</si>
  <si>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</si>
  <si>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</si>
  <si>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</si>
  <si>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</si>
  <si>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</si>
  <si>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</si>
  <si>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</si>
  <si>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</si>
  <si>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</si>
  <si>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</si>
  <si>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</si>
  <si>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</si>
  <si>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</si>
  <si>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</si>
  <si>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</si>
  <si>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</si>
  <si>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</si>
  <si>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</si>
  <si>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</si>
  <si>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</si>
  <si>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</si>
  <si>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</si>
  <si>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</si>
  <si>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</si>
  <si>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</si>
  <si>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</si>
  <si>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</si>
  <si>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</si>
  <si>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</si>
  <si>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</si>
  <si>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</si>
  <si>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</si>
  <si>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</si>
  <si>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</si>
  <si>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</si>
  <si>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</si>
  <si>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</si>
  <si>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</si>
  <si>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</si>
  <si>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</si>
  <si>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</si>
  <si>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</si>
  <si>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</si>
  <si>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</si>
  <si>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</si>
  <si>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</si>
  <si>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</si>
  <si>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</si>
  <si>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</si>
  <si>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</si>
  <si>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</si>
  <si>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</si>
  <si>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</si>
  <si>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</si>
  <si>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</si>
  <si>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</si>
  <si>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</si>
  <si>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</si>
  <si>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</si>
  <si>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</si>
  <si>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</si>
  <si>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</si>
  <si>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</si>
  <si>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</si>
  <si>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</si>
  <si>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</si>
  <si>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</si>
  <si>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</si>
  <si>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</si>
  <si>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</si>
  <si>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</si>
  <si>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</si>
  <si>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</si>
  <si>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</si>
  <si>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</si>
  <si>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</si>
  <si>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</si>
  <si>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</si>
  <si>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</si>
  <si>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</si>
  <si>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</si>
  <si>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</si>
  <si>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</si>
  <si>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</si>
  <si>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</si>
  <si>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</si>
  <si>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</si>
  <si>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</si>
  <si>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</si>
  <si>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</si>
  <si>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</si>
  <si>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</si>
  <si>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</si>
  <si>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</si>
  <si>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</si>
  <si>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</si>
  <si>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</si>
  <si>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</si>
  <si>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</si>
  <si>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</si>
  <si>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</si>
  <si>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</si>
  <si>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</si>
  <si>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</si>
  <si>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</si>
  <si>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</si>
  <si>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</si>
  <si>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</si>
  <si>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</si>
  <si>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</si>
  <si>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</si>
  <si>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</si>
  <si>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</si>
  <si>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</si>
  <si>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</si>
  <si>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</si>
  <si>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</si>
  <si>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</si>
  <si>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</si>
  <si>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</si>
  <si>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</si>
  <si>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</si>
  <si>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</si>
  <si>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</si>
  <si>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</si>
  <si>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</si>
  <si>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</si>
  <si>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</si>
  <si>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</si>
  <si>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</si>
  <si>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</si>
  <si>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</si>
  <si>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</si>
  <si>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</si>
  <si>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</si>
  <si>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</si>
  <si>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</si>
  <si>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</si>
  <si>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</si>
  <si>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</si>
  <si>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</si>
  <si>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</si>
  <si>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</si>
  <si>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</si>
  <si>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</si>
  <si>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</si>
  <si>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</si>
  <si>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</si>
  <si>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</si>
  <si>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</si>
  <si>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</si>
  <si>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</si>
  <si>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</si>
  <si>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</si>
  <si>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</si>
  <si>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</si>
  <si>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</si>
  <si>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</si>
  <si>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</si>
  <si>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</si>
  <si>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</si>
  <si>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</si>
  <si>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</si>
  <si>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</si>
  <si>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</si>
  <si>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</si>
  <si>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</si>
  <si>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</si>
  <si>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</si>
  <si>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</si>
  <si>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</si>
  <si>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</si>
  <si>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</si>
  <si>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</si>
  <si>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</si>
  <si>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</si>
  <si>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</si>
  <si>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</si>
  <si>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</si>
  <si>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</si>
  <si>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</si>
  <si>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</si>
  <si>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</si>
  <si>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</si>
  <si>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</si>
  <si>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</si>
  <si>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</si>
  <si>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</si>
  <si>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</si>
  <si>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</si>
  <si>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</si>
  <si>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</si>
  <si>
    <t>MÊS DE REFERÊNCIA: NOVEMBRO DE 2018</t>
  </si>
  <si>
    <t>MÊS DE REFERÊNCIA: DEZEMBRO DE 2018</t>
  </si>
  <si>
    <t>MÊS DE REFERÊNCIA: JANEIRO DE 2019</t>
  </si>
  <si>
    <t>MÊS DE REFERÊNCIA: FEVEREIRO DE 2019</t>
  </si>
  <si>
    <t>MÊS DE REFERÊNCIA: MARÇO DE 2019</t>
  </si>
  <si>
    <t>MÊS DE REFERÊNCIA: ABRIL DE 2019</t>
  </si>
  <si>
    <t>MÊS DE REFERÊNCIA: MAIO DE 2019</t>
  </si>
  <si>
    <t>MÊS DE REFERÊNCIA: JUNHO DE 2019</t>
  </si>
  <si>
    <t>MÊS DE REFERÊNCIA: JULHO DE 2019</t>
  </si>
  <si>
    <t>MÊS DE REFERÊNCIA: AGOSTO DE 2019</t>
  </si>
  <si>
    <t>MÊS DE REFERÊNCIA: SETEMBRO DE 2019</t>
  </si>
  <si>
    <t>MÊS DE REFERÊNCIA: OUTUBRO DE 2019</t>
  </si>
  <si>
    <t>MÊS DE REFERÊNCIA: NOVEMBRO DE 2019</t>
  </si>
  <si>
    <t>MÊS DE REFERÊNCIA: DEZEMBRO DE 2019</t>
  </si>
  <si>
    <t>MÊS DE REFERÊNCIA: JANEIRO DE 2020</t>
  </si>
  <si>
    <t>MÊS DE REFERÊNCIA: FEVEREIRO DE 2020</t>
  </si>
  <si>
    <t>Média</t>
  </si>
  <si>
    <t>MÊS DE REFERÊNCIA: MARÇO DE 2020</t>
  </si>
  <si>
    <t>MÊS DE REFERÊNCIA: ABRIL DE 2020</t>
  </si>
  <si>
    <t>MÊS DE REFERÊNCIA: MAIO DE 2020</t>
  </si>
  <si>
    <t>MÊS DE REFERÊNCIA: JUNHO DE 2020</t>
  </si>
  <si>
    <t>MÊS DE REFERÊNCIA: JULHO DE 2020</t>
  </si>
  <si>
    <t>MÊS DE REFERÊNCIA: AGOSTO DE 2020</t>
  </si>
  <si>
    <t>MÊS DE REFERÊNCIA: SETEMBRO DE 2020</t>
  </si>
  <si>
    <t>MÊS DE REFERÊNCIA: OUTUBRO DE 2020</t>
  </si>
  <si>
    <t>MÊS DE REFERÊNCIA: NOVEMBRO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</si>
</sst>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  <numFmt numFmtId="169" formatCode="#,##0.00_ ;[Red]\-#,##0.00\ "/>
  </numFmts>
  <fonts count="24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  <font>
      <sz val="7"/>
      <color rgb="FFFF0000"/>
      <name val="Arial"/>
      <family val="2"/>
    </font>
    <font>
      <b/>
      <sz val="8"/>
      <color theme="0"/>
      <name val="Arial"/>
      <family val="2"/>
    </font>
    <font>
      <sz val="7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70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40" fontId="2" fillId="0" borderId="0" xfId="0" applyNumberFormat="1" applyFont="1" applyBorder="1" applyAlignment="1">
      <alignment horizontal="center" vertical="center"/>
    </xf>
    <xf numFmtId="40" fontId="21" fillId="2" borderId="3" xfId="0" applyNumberFormat="1" applyFont="1" applyFill="1" applyBorder="1" applyAlignment="1">
      <alignment horizontal="center" vertical="center"/>
    </xf>
    <xf numFmtId="40" fontId="2" fillId="4" borderId="1" xfId="0" applyNumberFormat="1" applyFont="1" applyFill="1" applyBorder="1" applyAlignment="1">
      <alignment horizontal="center" vertical="center"/>
    </xf>
    <xf numFmtId="0" fontId="6" fillId="4" borderId="0" xfId="0" quotePrefix="1" applyFont="1" applyFill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40" fontId="23" fillId="2" borderId="3" xfId="0" applyNumberFormat="1" applyFont="1" applyFill="1" applyBorder="1" applyAlignment="1">
      <alignment horizontal="center" vertical="center"/>
    </xf>
    <xf numFmtId="40" fontId="23" fillId="0" borderId="1" xfId="0" applyNumberFormat="1" applyFont="1" applyBorder="1" applyAlignment="1">
      <alignment horizontal="center" vertical="center"/>
    </xf>
    <xf numFmtId="40" fontId="23" fillId="0" borderId="2" xfId="0" applyNumberFormat="1" applyFont="1" applyBorder="1" applyAlignment="1">
      <alignment horizontal="center" vertical="center"/>
    </xf>
    <xf numFmtId="40" fontId="23" fillId="0" borderId="1" xfId="0" applyNumberFormat="1" applyFont="1" applyFill="1" applyBorder="1" applyAlignment="1">
      <alignment horizontal="center" vertical="center"/>
    </xf>
    <xf numFmtId="40" fontId="23" fillId="2" borderId="1" xfId="0" applyNumberFormat="1" applyFont="1" applyFill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Y12" sqref="Y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274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146"/>
      <c r="G7" s="22"/>
      <c r="H7" s="22"/>
      <c r="I7" s="22"/>
      <c r="J7" s="146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66.8</v>
      </c>
      <c r="E8" s="134">
        <v>52.66</v>
      </c>
      <c r="F8" s="134">
        <v>44</v>
      </c>
      <c r="G8" s="2">
        <v>34.299999999999997</v>
      </c>
      <c r="H8" s="134">
        <v>57.63</v>
      </c>
      <c r="I8" s="134">
        <v>39</v>
      </c>
      <c r="J8" s="134">
        <v>45.97</v>
      </c>
      <c r="K8" s="134">
        <v>38.32</v>
      </c>
      <c r="L8" s="134">
        <v>38.51</v>
      </c>
      <c r="M8" s="134">
        <v>43</v>
      </c>
      <c r="N8" s="134">
        <v>48.18</v>
      </c>
      <c r="O8" s="134">
        <v>42.88</v>
      </c>
      <c r="P8" s="134">
        <v>52.48</v>
      </c>
      <c r="Q8" s="134">
        <v>30.35</v>
      </c>
      <c r="R8" s="2">
        <v>42.65</v>
      </c>
      <c r="S8" s="134">
        <v>31.17</v>
      </c>
      <c r="T8" s="134">
        <v>43.47</v>
      </c>
      <c r="U8" s="134">
        <v>48.42</v>
      </c>
      <c r="V8" s="134">
        <v>49.81</v>
      </c>
      <c r="W8" s="134">
        <v>40.43</v>
      </c>
      <c r="X8" s="53">
        <v>44.540952380952369</v>
      </c>
      <c r="Y8" s="9"/>
      <c r="Z8" s="137">
        <f>AVERAGE(C8:W8)</f>
        <v>44.540952380952369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7.55</v>
      </c>
      <c r="E9" s="19">
        <v>5.21</v>
      </c>
      <c r="F9" s="19">
        <v>5.18</v>
      </c>
      <c r="G9" s="18">
        <v>4.67</v>
      </c>
      <c r="H9" s="19">
        <v>4.1900000000000004</v>
      </c>
      <c r="I9" s="19">
        <v>3.94</v>
      </c>
      <c r="J9" s="19">
        <v>4.18</v>
      </c>
      <c r="K9" s="19">
        <v>5.15</v>
      </c>
      <c r="L9" s="19">
        <v>5.2249999999999996</v>
      </c>
      <c r="M9" s="19">
        <v>6.85</v>
      </c>
      <c r="N9" s="19">
        <v>7.11</v>
      </c>
      <c r="O9" s="19">
        <v>5.77</v>
      </c>
      <c r="P9" s="19">
        <v>6.31</v>
      </c>
      <c r="Q9" s="19">
        <v>5.67</v>
      </c>
      <c r="R9" s="18">
        <v>5.34</v>
      </c>
      <c r="S9" s="19">
        <v>8.5399999999999991</v>
      </c>
      <c r="T9" s="19">
        <v>7.41</v>
      </c>
      <c r="U9" s="19">
        <v>5.35</v>
      </c>
      <c r="V9" s="19">
        <v>4.6399999999999997</v>
      </c>
      <c r="W9" s="19">
        <v>5.28</v>
      </c>
      <c r="X9" s="54">
        <v>5.6421428571428569</v>
      </c>
      <c r="Y9" s="9"/>
      <c r="Z9" s="137">
        <f>AVERAGE(C9:W9)</f>
        <v>5.6421428571428569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459</v>
      </c>
      <c r="E10" s="134">
        <v>307.58999999999997</v>
      </c>
      <c r="F10" s="134">
        <v>310</v>
      </c>
      <c r="G10" s="2">
        <v>269</v>
      </c>
      <c r="H10" s="134">
        <v>331</v>
      </c>
      <c r="I10" s="134">
        <v>320</v>
      </c>
      <c r="J10" s="134">
        <v>387.32</v>
      </c>
      <c r="K10" s="134">
        <v>297.85000000000002</v>
      </c>
      <c r="L10" s="134">
        <v>305</v>
      </c>
      <c r="M10" s="134">
        <v>370</v>
      </c>
      <c r="N10" s="134">
        <v>447.62</v>
      </c>
      <c r="O10" s="134">
        <v>240</v>
      </c>
      <c r="P10" s="134">
        <v>320</v>
      </c>
      <c r="Q10" s="134">
        <v>292.60000000000002</v>
      </c>
      <c r="R10" s="2">
        <v>315.3</v>
      </c>
      <c r="S10" s="134">
        <v>457.5</v>
      </c>
      <c r="T10" s="134">
        <v>366.55</v>
      </c>
      <c r="U10" s="134">
        <v>282.39999999999998</v>
      </c>
      <c r="V10" s="134">
        <v>250</v>
      </c>
      <c r="W10" s="134">
        <v>319.70999999999998</v>
      </c>
      <c r="X10" s="53">
        <v>329.92571428571432</v>
      </c>
      <c r="Y10" s="9"/>
      <c r="Z10" s="137">
        <f>AVERAGE(C10:W10)</f>
        <v>329.92571428571432</v>
      </c>
    </row>
    <row r="11" spans="1:26" ht="11.25" x14ac:dyDescent="0.2">
      <c r="A11" s="29" t="s">
        <v>25</v>
      </c>
      <c r="B11" s="120" t="s">
        <v>92</v>
      </c>
      <c r="C11" s="19">
        <v>0.52</v>
      </c>
      <c r="D11" s="19">
        <f>39/50</f>
        <v>0.78</v>
      </c>
      <c r="E11" s="19">
        <f>26.27/50</f>
        <v>0.52539999999999998</v>
      </c>
      <c r="F11" s="19">
        <f>24.81/50</f>
        <v>0.49619999999999997</v>
      </c>
      <c r="G11" s="18">
        <f>22.95/50</f>
        <v>0.45899999999999996</v>
      </c>
      <c r="H11" s="19">
        <f>21.35/50</f>
        <v>0.42700000000000005</v>
      </c>
      <c r="I11" s="19">
        <f>22/50</f>
        <v>0.44</v>
      </c>
      <c r="J11" s="19">
        <f>27.5/50</f>
        <v>0.55000000000000004</v>
      </c>
      <c r="K11" s="19">
        <f>23.75/50</f>
        <v>0.47499999999999998</v>
      </c>
      <c r="L11" s="19">
        <v>0.52</v>
      </c>
      <c r="M11" s="19">
        <f>31.13/50</f>
        <v>0.62259999999999993</v>
      </c>
      <c r="N11" s="19">
        <f>35.77/50</f>
        <v>0.71540000000000004</v>
      </c>
      <c r="O11" s="19">
        <f>21.5/50</f>
        <v>0.43</v>
      </c>
      <c r="P11" s="19">
        <f>25.88/50</f>
        <v>0.51759999999999995</v>
      </c>
      <c r="Q11" s="19">
        <f>24.5/50</f>
        <v>0.49</v>
      </c>
      <c r="R11" s="18">
        <f>26.63/50</f>
        <v>0.53259999999999996</v>
      </c>
      <c r="S11" s="19">
        <v>0.84</v>
      </c>
      <c r="T11" s="19">
        <v>0.6</v>
      </c>
      <c r="U11" s="19">
        <f>25.13/50</f>
        <v>0.50259999999999994</v>
      </c>
      <c r="V11" s="136">
        <v>0.43</v>
      </c>
      <c r="W11" s="19">
        <f>26.5/50</f>
        <v>0.53</v>
      </c>
      <c r="X11" s="54">
        <v>0.54301904761904751</v>
      </c>
      <c r="Y11" s="9"/>
      <c r="Z11" s="137">
        <f>AVERAGE(C11:W11)</f>
        <v>0.54301904761904751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57.06</v>
      </c>
      <c r="F12" s="134">
        <v>59</v>
      </c>
      <c r="G12" s="2">
        <v>81.2</v>
      </c>
      <c r="H12" s="134">
        <v>80</v>
      </c>
      <c r="I12" s="134">
        <v>89</v>
      </c>
      <c r="J12" s="134">
        <v>75.64</v>
      </c>
      <c r="K12" s="134">
        <v>80</v>
      </c>
      <c r="L12" s="134">
        <v>50</v>
      </c>
      <c r="M12" s="134">
        <v>68.45</v>
      </c>
      <c r="N12" s="134">
        <v>55.98</v>
      </c>
      <c r="O12" s="134">
        <v>35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71.650000000000006</v>
      </c>
      <c r="V12" s="134">
        <v>33</v>
      </c>
      <c r="W12" s="134">
        <v>97.72</v>
      </c>
      <c r="X12" s="53">
        <v>65.057619047619056</v>
      </c>
      <c r="Y12" s="9"/>
      <c r="Z12" s="137">
        <f>AVERAGE(C12:W12)</f>
        <v>65.057619047619056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78.69</v>
      </c>
      <c r="F13" s="134">
        <v>83.75</v>
      </c>
      <c r="G13" s="2">
        <v>77</v>
      </c>
      <c r="H13" s="134">
        <v>80</v>
      </c>
      <c r="I13" s="134">
        <v>90</v>
      </c>
      <c r="J13" s="134">
        <v>96.83</v>
      </c>
      <c r="K13" s="134">
        <v>86.6</v>
      </c>
      <c r="L13" s="134">
        <v>75</v>
      </c>
      <c r="M13" s="134">
        <v>95</v>
      </c>
      <c r="N13" s="134">
        <v>111.29</v>
      </c>
      <c r="O13" s="134">
        <v>79</v>
      </c>
      <c r="P13" s="134">
        <v>80</v>
      </c>
      <c r="Q13" s="134">
        <v>63</v>
      </c>
      <c r="R13" s="2">
        <v>116</v>
      </c>
      <c r="S13" s="134">
        <v>95</v>
      </c>
      <c r="T13" s="134">
        <v>67.33</v>
      </c>
      <c r="U13" s="134">
        <v>74.31</v>
      </c>
      <c r="V13" s="134">
        <v>79</v>
      </c>
      <c r="W13" s="134">
        <v>95.25</v>
      </c>
      <c r="X13" s="53">
        <v>87.502380952380946</v>
      </c>
      <c r="Y13" s="9"/>
      <c r="Z13" s="137">
        <f>AVERAGE(C13:W13)</f>
        <v>87.502380952380946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0.73</v>
      </c>
      <c r="F14" s="67">
        <v>0.6</v>
      </c>
      <c r="G14" s="68">
        <v>0.68</v>
      </c>
      <c r="H14" s="67">
        <v>0.94</v>
      </c>
      <c r="I14" s="67">
        <v>0.75</v>
      </c>
      <c r="J14" s="67">
        <v>0.51</v>
      </c>
      <c r="K14" s="67">
        <v>1.08</v>
      </c>
      <c r="L14" s="67">
        <v>0.85</v>
      </c>
      <c r="M14" s="67">
        <v>0.84</v>
      </c>
      <c r="N14" s="67">
        <v>0.92</v>
      </c>
      <c r="O14" s="67">
        <v>0.6</v>
      </c>
      <c r="P14" s="67">
        <v>0.6</v>
      </c>
      <c r="Q14" s="67">
        <v>0.53</v>
      </c>
      <c r="R14" s="68">
        <v>0.85</v>
      </c>
      <c r="S14" s="67">
        <v>0.47</v>
      </c>
      <c r="T14" s="67">
        <v>0.73</v>
      </c>
      <c r="U14" s="67">
        <v>0.47</v>
      </c>
      <c r="V14" s="133">
        <v>0.48</v>
      </c>
      <c r="W14" s="67">
        <f>573.63/1000</f>
        <v>0.57362999999999997</v>
      </c>
      <c r="X14" s="54">
        <v>0.68826809523809529</v>
      </c>
      <c r="Y14" s="9"/>
      <c r="Z14" s="137">
        <f>AVERAGE(C14:W14)</f>
        <v>0.68826809523809529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3.51</v>
      </c>
      <c r="E15" s="134">
        <v>3</v>
      </c>
      <c r="F15" s="134">
        <v>2.2999999999999998</v>
      </c>
      <c r="G15" s="2">
        <v>3.13</v>
      </c>
      <c r="H15" s="134">
        <v>2.8</v>
      </c>
      <c r="I15" s="134">
        <v>3.23</v>
      </c>
      <c r="J15" s="134">
        <v>3.01</v>
      </c>
      <c r="K15" s="134">
        <v>2.6</v>
      </c>
      <c r="L15" s="134">
        <v>2.8149999999999999</v>
      </c>
      <c r="M15" s="134">
        <v>3</v>
      </c>
      <c r="N15" s="134">
        <v>3.14</v>
      </c>
      <c r="O15" s="134">
        <v>1.43</v>
      </c>
      <c r="P15" s="134">
        <v>3.39</v>
      </c>
      <c r="Q15" s="134">
        <v>2.89</v>
      </c>
      <c r="R15" s="2">
        <v>3.3</v>
      </c>
      <c r="S15" s="134">
        <v>2.65</v>
      </c>
      <c r="T15" s="134">
        <v>4.53</v>
      </c>
      <c r="U15" s="134">
        <v>2.67</v>
      </c>
      <c r="V15" s="132">
        <v>2.4</v>
      </c>
      <c r="W15" s="134">
        <v>2.5099999999999998</v>
      </c>
      <c r="X15" s="53">
        <v>2.9073809523809522</v>
      </c>
      <c r="Y15" s="9"/>
      <c r="Z15" s="137">
        <f>AVERAGE(C15:W15)</f>
        <v>2.9073809523809522</v>
      </c>
    </row>
    <row r="16" spans="1:26" ht="11.25" x14ac:dyDescent="0.2">
      <c r="A16" s="29" t="s">
        <v>29</v>
      </c>
      <c r="B16" s="120" t="s">
        <v>91</v>
      </c>
      <c r="C16" s="134">
        <v>27.35</v>
      </c>
      <c r="D16" s="134">
        <v>26.52</v>
      </c>
      <c r="E16" s="134">
        <v>27.39</v>
      </c>
      <c r="F16" s="134">
        <v>23.56</v>
      </c>
      <c r="G16" s="2">
        <v>24</v>
      </c>
      <c r="H16" s="134">
        <v>29.88</v>
      </c>
      <c r="I16" s="134">
        <v>30</v>
      </c>
      <c r="J16" s="134">
        <v>31.69</v>
      </c>
      <c r="K16" s="134">
        <v>24.9</v>
      </c>
      <c r="L16" s="134">
        <v>19</v>
      </c>
      <c r="M16" s="139">
        <v>21.2</v>
      </c>
      <c r="N16" s="134">
        <v>28.1</v>
      </c>
      <c r="O16" s="134">
        <v>24.55</v>
      </c>
      <c r="P16" s="134">
        <v>30.92</v>
      </c>
      <c r="Q16" s="134">
        <v>19.66</v>
      </c>
      <c r="R16" s="2">
        <v>23.14</v>
      </c>
      <c r="S16" s="134">
        <v>23.52</v>
      </c>
      <c r="T16" s="134">
        <v>21.14</v>
      </c>
      <c r="U16" s="134">
        <v>23.08</v>
      </c>
      <c r="V16" s="134">
        <v>19.170000000000002</v>
      </c>
      <c r="W16" s="134">
        <v>19.78</v>
      </c>
      <c r="X16" s="53">
        <v>24.69285714285714</v>
      </c>
      <c r="Y16" s="9"/>
      <c r="Z16" s="137">
        <f>AVERAGE(C16:W16)</f>
        <v>24.69285714285714</v>
      </c>
    </row>
    <row r="17" spans="1:26" ht="11.25" x14ac:dyDescent="0.2">
      <c r="A17" s="29" t="s">
        <v>30</v>
      </c>
      <c r="B17" s="120" t="s">
        <v>94</v>
      </c>
      <c r="C17" s="134">
        <v>115.23</v>
      </c>
      <c r="D17" s="134">
        <v>220</v>
      </c>
      <c r="E17" s="134">
        <v>110.88</v>
      </c>
      <c r="F17" s="134">
        <v>144.57</v>
      </c>
      <c r="G17" s="2">
        <v>127</v>
      </c>
      <c r="H17" s="134">
        <v>229.96</v>
      </c>
      <c r="I17" s="134">
        <v>84</v>
      </c>
      <c r="J17" s="134">
        <v>200.53</v>
      </c>
      <c r="K17" s="134">
        <v>102</v>
      </c>
      <c r="L17" s="134">
        <v>101.5</v>
      </c>
      <c r="M17" s="134">
        <v>129</v>
      </c>
      <c r="N17" s="134">
        <v>92.68</v>
      </c>
      <c r="O17" s="134">
        <v>103.75</v>
      </c>
      <c r="P17" s="134">
        <v>111.5</v>
      </c>
      <c r="Q17" s="134">
        <v>138.6</v>
      </c>
      <c r="R17" s="2">
        <v>108.65</v>
      </c>
      <c r="S17" s="134">
        <v>73</v>
      </c>
      <c r="T17" s="134">
        <v>147.22999999999999</v>
      </c>
      <c r="U17" s="134">
        <v>115.61</v>
      </c>
      <c r="V17" s="134">
        <v>68.599999999999994</v>
      </c>
      <c r="W17" s="134">
        <v>118.83</v>
      </c>
      <c r="X17" s="53">
        <v>125.86285714285714</v>
      </c>
      <c r="Y17" s="9"/>
      <c r="Z17" s="137">
        <f>AVERAGE(C17:W17)</f>
        <v>125.86285714285714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355</v>
      </c>
      <c r="E18" s="134">
        <v>413.43</v>
      </c>
      <c r="F18" s="134">
        <v>305</v>
      </c>
      <c r="G18" s="2">
        <v>380</v>
      </c>
      <c r="H18" s="134">
        <v>505</v>
      </c>
      <c r="I18" s="134">
        <v>400</v>
      </c>
      <c r="J18" s="134">
        <v>385.2</v>
      </c>
      <c r="K18" s="134">
        <v>661</v>
      </c>
      <c r="L18" s="134">
        <v>417.65</v>
      </c>
      <c r="M18" s="134">
        <v>480</v>
      </c>
      <c r="N18" s="134">
        <v>393.64</v>
      </c>
      <c r="O18" s="134">
        <v>282.5</v>
      </c>
      <c r="P18" s="134">
        <v>290</v>
      </c>
      <c r="Q18" s="134">
        <v>445</v>
      </c>
      <c r="R18" s="2">
        <v>591.87</v>
      </c>
      <c r="S18" s="134">
        <v>425</v>
      </c>
      <c r="T18" s="134">
        <v>1314.33</v>
      </c>
      <c r="U18" s="134">
        <v>489</v>
      </c>
      <c r="V18" s="134">
        <v>50</v>
      </c>
      <c r="W18" s="134">
        <v>363.38</v>
      </c>
      <c r="X18" s="53">
        <v>455.80904761904759</v>
      </c>
      <c r="Y18" s="9"/>
      <c r="Z18" s="137">
        <f>AVERAGE(C18:W18)</f>
        <v>455.80904761904759</v>
      </c>
    </row>
    <row r="19" spans="1:26" ht="11.25" customHeight="1" x14ac:dyDescent="0.2">
      <c r="A19" s="29" t="s">
        <v>32</v>
      </c>
      <c r="B19" s="120" t="s">
        <v>91</v>
      </c>
      <c r="C19" s="134">
        <v>342.93</v>
      </c>
      <c r="D19" s="134">
        <v>400</v>
      </c>
      <c r="E19" s="134">
        <v>345.1</v>
      </c>
      <c r="F19" s="2">
        <v>277.10000000000002</v>
      </c>
      <c r="G19" s="2">
        <v>250</v>
      </c>
      <c r="H19" s="134">
        <v>377.25</v>
      </c>
      <c r="I19" s="134">
        <v>210</v>
      </c>
      <c r="J19" s="134">
        <v>325.97000000000003</v>
      </c>
      <c r="K19" s="134">
        <v>383.88</v>
      </c>
      <c r="L19" s="2">
        <v>266.94499999999999</v>
      </c>
      <c r="M19" s="2">
        <v>250</v>
      </c>
      <c r="N19" s="134">
        <v>334.21</v>
      </c>
      <c r="O19" s="134">
        <v>290</v>
      </c>
      <c r="P19" s="134">
        <v>240</v>
      </c>
      <c r="Q19" s="134">
        <v>327.95</v>
      </c>
      <c r="R19" s="2">
        <v>475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288.39</v>
      </c>
      <c r="X19" s="53">
        <v>300.167380952381</v>
      </c>
      <c r="Y19" s="9"/>
      <c r="Z19" s="137">
        <f>AVERAGE(C19:W19)</f>
        <v>300.167380952381</v>
      </c>
    </row>
    <row r="20" spans="1:26" ht="22.5" x14ac:dyDescent="0.2">
      <c r="A20" s="121" t="s">
        <v>33</v>
      </c>
      <c r="B20" s="122" t="s">
        <v>94</v>
      </c>
      <c r="C20" s="134">
        <v>72.83</v>
      </c>
      <c r="D20" s="134">
        <v>120</v>
      </c>
      <c r="E20" s="134">
        <v>82.77</v>
      </c>
      <c r="F20" s="134">
        <v>86</v>
      </c>
      <c r="G20" s="2">
        <v>78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61.1</v>
      </c>
      <c r="O20" s="134">
        <v>49.5</v>
      </c>
      <c r="P20" s="134">
        <v>95.31</v>
      </c>
      <c r="Q20" s="134">
        <v>82.22</v>
      </c>
      <c r="R20" s="2">
        <v>73.61</v>
      </c>
      <c r="S20" s="134">
        <v>33.33</v>
      </c>
      <c r="T20" s="134">
        <v>44.08</v>
      </c>
      <c r="U20" s="134">
        <v>42.91</v>
      </c>
      <c r="V20" s="134">
        <v>54.2</v>
      </c>
      <c r="W20" s="134">
        <v>45.25</v>
      </c>
      <c r="X20" s="53">
        <v>68.27</v>
      </c>
      <c r="Y20" s="9"/>
      <c r="Z20" s="137">
        <f>AVERAGE(C20:W20)</f>
        <v>68.27</v>
      </c>
    </row>
    <row r="21" spans="1:26" ht="11.25" customHeight="1" x14ac:dyDescent="0.2">
      <c r="A21" s="29" t="s">
        <v>34</v>
      </c>
      <c r="B21" s="120" t="s">
        <v>91</v>
      </c>
      <c r="C21" s="134">
        <v>45.48</v>
      </c>
      <c r="D21" s="134">
        <v>24.65</v>
      </c>
      <c r="E21" s="134">
        <v>19.52</v>
      </c>
      <c r="F21" s="134">
        <v>22</v>
      </c>
      <c r="G21" s="2">
        <v>28</v>
      </c>
      <c r="H21" s="134">
        <v>30.97</v>
      </c>
      <c r="I21" s="134">
        <v>30</v>
      </c>
      <c r="J21" s="134">
        <v>26.65</v>
      </c>
      <c r="K21" s="134">
        <v>29.1</v>
      </c>
      <c r="L21" s="134">
        <v>23.95</v>
      </c>
      <c r="M21" s="134">
        <v>26.6</v>
      </c>
      <c r="N21" s="134">
        <v>28.13</v>
      </c>
      <c r="O21" s="134">
        <v>15.05</v>
      </c>
      <c r="P21" s="134">
        <v>54.95</v>
      </c>
      <c r="Q21" s="134">
        <v>23.4</v>
      </c>
      <c r="R21" s="2">
        <v>24.4</v>
      </c>
      <c r="S21" s="134">
        <v>24.05</v>
      </c>
      <c r="T21" s="134">
        <v>22.65</v>
      </c>
      <c r="U21" s="134">
        <v>16.84</v>
      </c>
      <c r="V21" s="134">
        <v>29</v>
      </c>
      <c r="W21" s="134">
        <v>18.690000000000001</v>
      </c>
      <c r="X21" s="53">
        <v>26.860952380952384</v>
      </c>
      <c r="Y21" s="9"/>
      <c r="Z21" s="137">
        <f>AVERAGE(C21:W21)</f>
        <v>26.860952380952384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336.18</v>
      </c>
      <c r="F22" s="134">
        <v>350</v>
      </c>
      <c r="G22" s="2">
        <v>428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456.9</v>
      </c>
      <c r="N22" s="134">
        <v>307.88</v>
      </c>
      <c r="O22" s="134">
        <v>331</v>
      </c>
      <c r="P22" s="134">
        <v>663</v>
      </c>
      <c r="Q22" s="134">
        <v>738.45</v>
      </c>
      <c r="R22" s="2">
        <v>300</v>
      </c>
      <c r="S22" s="134">
        <v>353.8</v>
      </c>
      <c r="T22" s="134">
        <v>1265.0999999999999</v>
      </c>
      <c r="U22" s="134">
        <v>581.66999999999996</v>
      </c>
      <c r="V22" s="134">
        <v>270</v>
      </c>
      <c r="W22" s="134">
        <v>332.96</v>
      </c>
      <c r="X22" s="53">
        <v>468.8495238095237</v>
      </c>
      <c r="Y22" s="9"/>
      <c r="Z22" s="137">
        <f>AVERAGE(C22:W22)</f>
        <v>468.8495238095237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9.3800000000000008</v>
      </c>
      <c r="F23" s="134">
        <v>9</v>
      </c>
      <c r="G23" s="2">
        <v>11.32</v>
      </c>
      <c r="H23" s="134">
        <v>21.25</v>
      </c>
      <c r="I23" s="134">
        <v>18</v>
      </c>
      <c r="J23" s="134">
        <v>30.64</v>
      </c>
      <c r="K23" s="134">
        <v>14.9</v>
      </c>
      <c r="L23" s="134">
        <v>22</v>
      </c>
      <c r="M23" s="134">
        <v>24.4</v>
      </c>
      <c r="N23" s="134">
        <v>13.95</v>
      </c>
      <c r="O23" s="134">
        <v>7.5</v>
      </c>
      <c r="P23" s="134">
        <v>11.24</v>
      </c>
      <c r="Q23" s="134">
        <v>13.6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12.03</v>
      </c>
      <c r="X23" s="53">
        <v>17.379047619047615</v>
      </c>
      <c r="Y23" s="9"/>
      <c r="Z23" s="137">
        <f>AVERAGE(C23:W23)</f>
        <v>17.379047619047615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111.5</v>
      </c>
      <c r="E24" s="134">
        <v>97.93</v>
      </c>
      <c r="F24" s="134">
        <v>83</v>
      </c>
      <c r="G24" s="2">
        <v>66.5</v>
      </c>
      <c r="H24" s="134">
        <v>80</v>
      </c>
      <c r="I24" s="134">
        <v>65</v>
      </c>
      <c r="J24" s="134">
        <v>110.97</v>
      </c>
      <c r="K24" s="134">
        <v>98</v>
      </c>
      <c r="L24" s="134">
        <v>110</v>
      </c>
      <c r="M24" s="134">
        <v>125</v>
      </c>
      <c r="N24" s="134">
        <v>84.75</v>
      </c>
      <c r="O24" s="134">
        <v>85</v>
      </c>
      <c r="P24" s="134">
        <v>130</v>
      </c>
      <c r="Q24" s="134">
        <v>85.3</v>
      </c>
      <c r="R24" s="2">
        <v>75.97</v>
      </c>
      <c r="S24" s="134">
        <v>226.67</v>
      </c>
      <c r="T24" s="134">
        <v>82</v>
      </c>
      <c r="U24" s="134">
        <v>90.54</v>
      </c>
      <c r="V24" s="134">
        <v>106.5</v>
      </c>
      <c r="W24" s="134">
        <v>65.27</v>
      </c>
      <c r="X24" s="53">
        <v>97.852380952380955</v>
      </c>
      <c r="Y24" s="9"/>
      <c r="Z24" s="137">
        <f>AVERAGE(C24:W24)</f>
        <v>97.852380952380955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9.26</v>
      </c>
      <c r="E25" s="134">
        <v>7.86</v>
      </c>
      <c r="F25" s="134">
        <v>5.68</v>
      </c>
      <c r="G25" s="2">
        <v>12.85</v>
      </c>
      <c r="H25" s="134">
        <v>15.33</v>
      </c>
      <c r="I25" s="134">
        <v>6.5</v>
      </c>
      <c r="J25" s="134">
        <v>10.3</v>
      </c>
      <c r="K25" s="134">
        <v>14.46</v>
      </c>
      <c r="L25" s="134">
        <v>11.055</v>
      </c>
      <c r="M25" s="134">
        <v>12.18</v>
      </c>
      <c r="N25" s="134">
        <v>6.91</v>
      </c>
      <c r="O25" s="134">
        <v>4.5999999999999996</v>
      </c>
      <c r="P25" s="134">
        <v>6.25</v>
      </c>
      <c r="Q25" s="134">
        <v>17.649999999999999</v>
      </c>
      <c r="R25" s="2">
        <v>12.85</v>
      </c>
      <c r="S25" s="134">
        <v>9.2799999999999994</v>
      </c>
      <c r="T25" s="134">
        <v>25.61</v>
      </c>
      <c r="U25" s="134">
        <v>14.23</v>
      </c>
      <c r="V25" s="134">
        <v>6.29</v>
      </c>
      <c r="W25" s="134">
        <f>200.81/18</f>
        <v>11.156111111111111</v>
      </c>
      <c r="X25" s="53">
        <v>10.847671957671956</v>
      </c>
      <c r="Y25" s="9"/>
      <c r="Z25" s="137">
        <f>AVERAGE(C25:W25)</f>
        <v>10.847671957671956</v>
      </c>
    </row>
    <row r="26" spans="1:26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9.17</v>
      </c>
      <c r="F26" s="134">
        <v>4.28</v>
      </c>
      <c r="G26" s="2">
        <v>5.17</v>
      </c>
      <c r="H26" s="134">
        <v>13.06</v>
      </c>
      <c r="I26" s="134">
        <v>8</v>
      </c>
      <c r="J26" s="134">
        <v>8.6300000000000008</v>
      </c>
      <c r="K26" s="134">
        <v>10.63</v>
      </c>
      <c r="L26" s="134">
        <v>13.904999999999999</v>
      </c>
      <c r="M26" s="134">
        <v>9.0500000000000007</v>
      </c>
      <c r="N26" s="2">
        <v>6.59</v>
      </c>
      <c r="O26" s="134">
        <v>3.14</v>
      </c>
      <c r="P26" s="134">
        <v>19.05</v>
      </c>
      <c r="Q26" s="134">
        <v>10.36</v>
      </c>
      <c r="R26" s="2">
        <v>11.86</v>
      </c>
      <c r="S26" s="134">
        <v>21.72</v>
      </c>
      <c r="T26" s="134">
        <v>20.04</v>
      </c>
      <c r="U26" s="134">
        <v>10.27</v>
      </c>
      <c r="V26" s="134">
        <v>6.5</v>
      </c>
      <c r="W26" s="134">
        <v>9.16</v>
      </c>
      <c r="X26" s="53">
        <v>10.505000000000001</v>
      </c>
      <c r="Y26" s="9"/>
      <c r="Z26" s="137">
        <f>AVERAGE(C26:W26)</f>
        <v>10.505000000000001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1.95</v>
      </c>
      <c r="E27" s="133">
        <v>1.72</v>
      </c>
      <c r="F27" s="19">
        <v>1.47</v>
      </c>
      <c r="G27" s="18">
        <v>1.6</v>
      </c>
      <c r="H27" s="19">
        <v>1.73</v>
      </c>
      <c r="I27" s="19">
        <v>1.61</v>
      </c>
      <c r="J27" s="19">
        <v>1.1499999999999999</v>
      </c>
      <c r="K27" s="19">
        <v>1.61</v>
      </c>
      <c r="L27" s="19">
        <v>1.9950000000000001</v>
      </c>
      <c r="M27" s="19">
        <v>1.52</v>
      </c>
      <c r="N27" s="19">
        <v>1.5</v>
      </c>
      <c r="O27" s="19">
        <v>1.47</v>
      </c>
      <c r="P27" s="19">
        <v>1.97</v>
      </c>
      <c r="Q27" s="19">
        <v>1.66</v>
      </c>
      <c r="R27" s="18">
        <v>1.71</v>
      </c>
      <c r="S27" s="18">
        <v>2.38</v>
      </c>
      <c r="T27" s="18">
        <v>2.11</v>
      </c>
      <c r="U27" s="19">
        <v>1.1299999999999999</v>
      </c>
      <c r="V27" s="133">
        <v>1.45</v>
      </c>
      <c r="W27" s="19">
        <f>114.07/100</f>
        <v>1.1406999999999998</v>
      </c>
      <c r="X27" s="54">
        <v>1.6793190476190478</v>
      </c>
      <c r="Y27" s="9"/>
      <c r="Z27" s="137">
        <f>AVERAGE(C27:W27)</f>
        <v>1.6793190476190478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61.45</v>
      </c>
      <c r="E28" s="135">
        <v>77.58</v>
      </c>
      <c r="F28" s="134">
        <v>116.17</v>
      </c>
      <c r="G28" s="2">
        <v>49.17</v>
      </c>
      <c r="H28" s="134">
        <v>78</v>
      </c>
      <c r="I28" s="134">
        <v>81.5</v>
      </c>
      <c r="J28" s="134">
        <v>83.96</v>
      </c>
      <c r="K28" s="134">
        <v>94.28</v>
      </c>
      <c r="L28" s="134">
        <v>99.9</v>
      </c>
      <c r="M28" s="134">
        <v>95</v>
      </c>
      <c r="N28" s="134">
        <v>72.33</v>
      </c>
      <c r="O28" s="134">
        <v>59.57</v>
      </c>
      <c r="P28" s="134">
        <v>115</v>
      </c>
      <c r="Q28" s="134">
        <v>129.36000000000001</v>
      </c>
      <c r="R28" s="2">
        <v>89.9</v>
      </c>
      <c r="S28" s="134">
        <v>62.7</v>
      </c>
      <c r="T28" s="134">
        <v>113.02</v>
      </c>
      <c r="U28" s="134">
        <v>101.92</v>
      </c>
      <c r="V28" s="134">
        <v>47.03</v>
      </c>
      <c r="W28" s="134">
        <v>75.099999999999994</v>
      </c>
      <c r="X28" s="53">
        <v>86.723333333333329</v>
      </c>
      <c r="Y28" s="9"/>
      <c r="Z28" s="137">
        <f>AVERAGE(C28:W28)</f>
        <v>86.723333333333329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250</v>
      </c>
      <c r="E29" s="134">
        <v>215.6</v>
      </c>
      <c r="F29" s="134">
        <v>267.27</v>
      </c>
      <c r="G29" s="2">
        <v>233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302</v>
      </c>
      <c r="N29" s="134">
        <v>238.81</v>
      </c>
      <c r="O29" s="134">
        <v>163.47</v>
      </c>
      <c r="P29" s="134">
        <v>383</v>
      </c>
      <c r="Q29" s="134">
        <v>325</v>
      </c>
      <c r="R29" s="2">
        <v>286.23</v>
      </c>
      <c r="S29" s="134">
        <v>110</v>
      </c>
      <c r="T29" s="134">
        <v>303.02</v>
      </c>
      <c r="U29" s="134">
        <v>257.27</v>
      </c>
      <c r="V29" s="134">
        <v>189</v>
      </c>
      <c r="W29" s="134">
        <v>195.16</v>
      </c>
      <c r="X29" s="53">
        <v>271.25095238095241</v>
      </c>
      <c r="Y29" s="9"/>
      <c r="Z29" s="137">
        <f>AVERAGE(C29:W29)</f>
        <v>271.25095238095241</v>
      </c>
    </row>
    <row r="30" spans="1:26" ht="11.25" x14ac:dyDescent="0.2">
      <c r="A30" s="29" t="s">
        <v>41</v>
      </c>
      <c r="B30" s="120" t="s">
        <v>94</v>
      </c>
      <c r="C30" s="134">
        <v>79.3</v>
      </c>
      <c r="D30" s="134">
        <v>52.12</v>
      </c>
      <c r="E30" s="134">
        <v>41.21</v>
      </c>
      <c r="F30" s="134">
        <v>43</v>
      </c>
      <c r="G30" s="2">
        <v>41</v>
      </c>
      <c r="H30" s="134">
        <v>65</v>
      </c>
      <c r="I30" s="134">
        <v>32.200000000000003</v>
      </c>
      <c r="J30" s="134">
        <v>87.31</v>
      </c>
      <c r="K30" s="134">
        <v>52</v>
      </c>
      <c r="L30" s="134">
        <v>46.5</v>
      </c>
      <c r="M30" s="134">
        <v>61</v>
      </c>
      <c r="N30" s="134">
        <v>44.5</v>
      </c>
      <c r="O30" s="134">
        <v>14.45</v>
      </c>
      <c r="P30" s="134">
        <v>101.95</v>
      </c>
      <c r="Q30" s="134">
        <v>46.28</v>
      </c>
      <c r="R30" s="2">
        <v>47.91</v>
      </c>
      <c r="S30" s="134">
        <v>38.89</v>
      </c>
      <c r="T30" s="134">
        <v>54.2</v>
      </c>
      <c r="U30" s="134">
        <v>29.25</v>
      </c>
      <c r="V30" s="134">
        <v>39.799999999999997</v>
      </c>
      <c r="W30" s="134">
        <v>72.25</v>
      </c>
      <c r="X30" s="53">
        <v>51.910476190476189</v>
      </c>
      <c r="Y30" s="9"/>
      <c r="Z30" s="137">
        <f>AVERAGE(C30:W30)</f>
        <v>51.910476190476189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18.25</v>
      </c>
      <c r="E31" s="134">
        <v>56.37</v>
      </c>
      <c r="F31" s="134">
        <v>58</v>
      </c>
      <c r="G31" s="2">
        <v>61.63</v>
      </c>
      <c r="H31" s="134">
        <v>67.42</v>
      </c>
      <c r="I31" s="134">
        <v>60.66</v>
      </c>
      <c r="J31" s="134">
        <v>56.18</v>
      </c>
      <c r="K31" s="134">
        <v>66.8</v>
      </c>
      <c r="L31" s="134">
        <v>70.5</v>
      </c>
      <c r="M31" s="134">
        <v>61.03</v>
      </c>
      <c r="N31" s="134">
        <v>55.69</v>
      </c>
      <c r="O31" s="134">
        <v>34.33</v>
      </c>
      <c r="P31" s="134">
        <v>65</v>
      </c>
      <c r="Q31" s="134">
        <v>67</v>
      </c>
      <c r="R31" s="2">
        <v>57.85</v>
      </c>
      <c r="S31" s="134">
        <v>28.06</v>
      </c>
      <c r="T31" s="134">
        <v>64.56</v>
      </c>
      <c r="U31" s="134">
        <v>65.569999999999993</v>
      </c>
      <c r="V31" s="134">
        <v>53.52</v>
      </c>
      <c r="W31" s="134">
        <v>51.98</v>
      </c>
      <c r="X31" s="53">
        <v>55.676666666666655</v>
      </c>
      <c r="Y31" s="9"/>
      <c r="Z31" s="137">
        <f>AVERAGE(C31:W31)</f>
        <v>55.676666666666655</v>
      </c>
    </row>
    <row r="32" spans="1:26" ht="12" thickBot="1" x14ac:dyDescent="0.25">
      <c r="A32" s="29" t="s">
        <v>43</v>
      </c>
      <c r="B32" s="120" t="s">
        <v>96</v>
      </c>
      <c r="C32" s="134">
        <v>28.1</v>
      </c>
      <c r="D32" s="134">
        <v>31.5</v>
      </c>
      <c r="E32" s="134">
        <v>29.32</v>
      </c>
      <c r="F32" s="134">
        <v>20.100000000000001</v>
      </c>
      <c r="G32" s="2">
        <v>33.799999999999997</v>
      </c>
      <c r="H32" s="134">
        <v>36.6</v>
      </c>
      <c r="I32" s="134">
        <v>24</v>
      </c>
      <c r="J32" s="134">
        <v>29.85</v>
      </c>
      <c r="K32" s="134">
        <v>32.75</v>
      </c>
      <c r="L32" s="134">
        <v>33.32</v>
      </c>
      <c r="M32" s="134">
        <v>35.1</v>
      </c>
      <c r="N32" s="134">
        <v>26.29</v>
      </c>
      <c r="O32" s="134">
        <v>20.83</v>
      </c>
      <c r="P32" s="134">
        <v>34.83</v>
      </c>
      <c r="Q32" s="134">
        <v>25.9</v>
      </c>
      <c r="R32" s="2">
        <v>38.29</v>
      </c>
      <c r="S32" s="2">
        <v>25.1</v>
      </c>
      <c r="T32" s="2">
        <v>38.58</v>
      </c>
      <c r="U32" s="134">
        <v>28.27</v>
      </c>
      <c r="V32" s="134">
        <v>26.75</v>
      </c>
      <c r="W32" s="134">
        <v>29.37</v>
      </c>
      <c r="X32" s="53">
        <v>29.935714285714283</v>
      </c>
      <c r="Y32" s="9"/>
      <c r="Z32" s="137">
        <f>AVERAGE(C32:W32)</f>
        <v>29.935714285714283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23.81</v>
      </c>
      <c r="F34" s="2">
        <v>19.96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20.84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21.065999999999999</v>
      </c>
      <c r="U34" s="2">
        <v>33.82</v>
      </c>
      <c r="V34" s="2">
        <v>16.531904999999998</v>
      </c>
      <c r="W34" s="134">
        <v>23.344166000000001</v>
      </c>
      <c r="X34" s="53">
        <v>21.312279523809522</v>
      </c>
      <c r="Y34" s="9"/>
      <c r="Z34" s="137">
        <f>AVERAGE(C34:W34)</f>
        <v>21.312279523809522</v>
      </c>
    </row>
    <row r="35" spans="1:26" ht="12" thickBot="1" x14ac:dyDescent="0.25">
      <c r="A35" s="125" t="s">
        <v>99</v>
      </c>
      <c r="B35" s="120" t="s">
        <v>98</v>
      </c>
      <c r="C35" s="2">
        <v>11.801342</v>
      </c>
      <c r="D35" s="2">
        <v>14.68</v>
      </c>
      <c r="E35" s="2">
        <v>14.21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16.941400000000002</v>
      </c>
      <c r="U35" s="2">
        <v>21.11</v>
      </c>
      <c r="V35" s="2">
        <v>11.844125</v>
      </c>
      <c r="W35" s="134">
        <v>19.054188</v>
      </c>
      <c r="X35" s="53">
        <v>14.924138809523811</v>
      </c>
      <c r="Y35" s="9"/>
      <c r="Z35" s="137">
        <f>AVERAGE(C35:W35)</f>
        <v>14.924138809523811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72.08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112.54</v>
      </c>
      <c r="N37" s="134">
        <v>31.37</v>
      </c>
      <c r="O37" s="134">
        <v>38.15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78.389200000000002</v>
      </c>
      <c r="U37" s="134">
        <v>43.82</v>
      </c>
      <c r="V37" s="134">
        <v>38.56</v>
      </c>
      <c r="W37" s="134">
        <v>52.74</v>
      </c>
      <c r="X37" s="53">
        <v>63.021390476190469</v>
      </c>
      <c r="Y37" s="9"/>
      <c r="Z37" s="137">
        <f>AVERAGE(C37:W37)</f>
        <v>63.021390476190469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13.76</v>
      </c>
      <c r="F39" s="20">
        <v>9.33</v>
      </c>
      <c r="G39" s="20">
        <v>10</v>
      </c>
      <c r="H39" s="20">
        <v>12.25</v>
      </c>
      <c r="I39" s="20">
        <v>15</v>
      </c>
      <c r="J39" s="20">
        <v>47.1</v>
      </c>
      <c r="K39" s="20">
        <v>10.44</v>
      </c>
      <c r="L39" s="20">
        <v>35</v>
      </c>
      <c r="M39" s="20">
        <v>30.05</v>
      </c>
      <c r="N39" s="20">
        <v>19.510000000000002</v>
      </c>
      <c r="O39" s="20">
        <v>9.9499999999999993</v>
      </c>
      <c r="P39" s="20">
        <v>12.11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12.07</v>
      </c>
      <c r="V39" s="20">
        <v>12</v>
      </c>
      <c r="W39" s="20">
        <f>235.03/30</f>
        <v>7.8343333333333334</v>
      </c>
      <c r="X39" s="57">
        <v>18.098104411111109</v>
      </c>
      <c r="Y39" s="9"/>
      <c r="Z39" s="137">
        <f>AVERAGE(C39:W39)</f>
        <v>18.098104411111109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J25" activePane="bottomRight" state="frozen"/>
      <selection activeCell="A2" sqref="A2:X2"/>
      <selection pane="topRight" activeCell="A2" sqref="A2:X2"/>
      <selection pane="bottomLeft" activeCell="A2" sqref="A2:X2"/>
      <selection pane="bottomRight" activeCell="U41" sqref="U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264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33.76</v>
      </c>
      <c r="H8" s="134">
        <v>54.5</v>
      </c>
      <c r="I8" s="134">
        <v>32</v>
      </c>
      <c r="J8" s="134">
        <v>44.9</v>
      </c>
      <c r="K8" s="134">
        <v>32.229999999999997</v>
      </c>
      <c r="L8" s="134">
        <v>38.51</v>
      </c>
      <c r="M8" s="134">
        <v>38.950000000000003</v>
      </c>
      <c r="N8" s="134">
        <v>45.91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47.63</v>
      </c>
      <c r="V8" s="134">
        <v>37.909999999999997</v>
      </c>
      <c r="W8" s="134">
        <v>36.93</v>
      </c>
      <c r="X8" s="53">
        <v>40.951904761904764</v>
      </c>
      <c r="Y8" s="9"/>
      <c r="Z8" s="137">
        <f t="shared" ref="Z8:Z32" si="0">AVERAGE(C8:W8)</f>
        <v>40.951904761904764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4.25</v>
      </c>
      <c r="F9" s="19">
        <v>3.57</v>
      </c>
      <c r="G9" s="18">
        <v>3.55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4.6500000000000004</v>
      </c>
      <c r="O9" s="19">
        <v>3.29</v>
      </c>
      <c r="P9" s="19">
        <v>4.05</v>
      </c>
      <c r="Q9" s="19">
        <v>3.78</v>
      </c>
      <c r="R9" s="18">
        <v>4.38</v>
      </c>
      <c r="S9" s="19">
        <v>5.34</v>
      </c>
      <c r="T9" s="19">
        <v>4.8</v>
      </c>
      <c r="U9" s="19">
        <v>4.92</v>
      </c>
      <c r="V9" s="19">
        <v>4.3099999999999996</v>
      </c>
      <c r="W9" s="19">
        <v>4.22</v>
      </c>
      <c r="X9" s="54">
        <v>4.1685714285714282</v>
      </c>
      <c r="Y9" s="9"/>
      <c r="Z9" s="137">
        <f t="shared" si="0"/>
        <v>4.1685714285714282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</v>
      </c>
      <c r="E10" s="134">
        <v>291.67</v>
      </c>
      <c r="F10" s="134">
        <v>267.5</v>
      </c>
      <c r="G10" s="2">
        <v>267.5</v>
      </c>
      <c r="H10" s="134">
        <v>290</v>
      </c>
      <c r="I10" s="134">
        <v>299</v>
      </c>
      <c r="J10" s="134">
        <v>387.52</v>
      </c>
      <c r="K10" s="134">
        <v>279</v>
      </c>
      <c r="L10" s="134">
        <v>285</v>
      </c>
      <c r="M10" s="134">
        <v>353.38</v>
      </c>
      <c r="N10" s="134">
        <v>429.88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294.89999999999998</v>
      </c>
      <c r="X10" s="53">
        <v>316.54619047619047</v>
      </c>
      <c r="Y10" s="9"/>
      <c r="Z10" s="137">
        <f t="shared" si="0"/>
        <v>316.54619047619047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26.75/50</f>
        <v>0.53500000000000003</v>
      </c>
      <c r="E11" s="19">
        <f>24.16/50</f>
        <v>0.48320000000000002</v>
      </c>
      <c r="F11" s="19">
        <f>20.64/50</f>
        <v>0.4128</v>
      </c>
      <c r="G11" s="18">
        <f>19.3/50</f>
        <v>0.38600000000000001</v>
      </c>
      <c r="H11" s="19">
        <f>18.2/50</f>
        <v>0.36399999999999999</v>
      </c>
      <c r="I11" s="19">
        <f>18/50</f>
        <v>0.36</v>
      </c>
      <c r="J11" s="19">
        <f>26/50</f>
        <v>0.52</v>
      </c>
      <c r="K11" s="19">
        <f>15.8/50</f>
        <v>0.316</v>
      </c>
      <c r="L11" s="19">
        <v>0.42</v>
      </c>
      <c r="M11" s="19">
        <f>25.2/50</f>
        <v>0.504</v>
      </c>
      <c r="N11" s="19">
        <f>28.6/50</f>
        <v>0.57200000000000006</v>
      </c>
      <c r="O11" s="19">
        <f>19.75/50</f>
        <v>0.39500000000000002</v>
      </c>
      <c r="P11" s="19">
        <f>20.67/50</f>
        <v>0.41340000000000005</v>
      </c>
      <c r="Q11" s="19">
        <f>21.7/50</f>
        <v>0.434</v>
      </c>
      <c r="R11" s="18">
        <f>22.5/50</f>
        <v>0.45</v>
      </c>
      <c r="S11" s="19">
        <v>0.66</v>
      </c>
      <c r="T11" s="19">
        <v>0.54</v>
      </c>
      <c r="U11" s="19">
        <f>22.11/50</f>
        <v>0.44219999999999998</v>
      </c>
      <c r="V11" s="136">
        <v>0.42</v>
      </c>
      <c r="W11" s="19">
        <f>20.74/50</f>
        <v>0.41479999999999995</v>
      </c>
      <c r="X11" s="54">
        <v>0.4520190476190476</v>
      </c>
      <c r="Y11" s="9"/>
      <c r="Z11" s="137">
        <f t="shared" si="0"/>
        <v>0.4520190476190476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50</v>
      </c>
      <c r="G12" s="2">
        <v>72</v>
      </c>
      <c r="H12" s="134">
        <v>75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43.16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33.5</v>
      </c>
      <c r="W12" s="134">
        <v>93.64</v>
      </c>
      <c r="X12" s="53">
        <v>63.108095238095238</v>
      </c>
      <c r="Y12" s="9"/>
      <c r="Z12" s="137">
        <f t="shared" si="0"/>
        <v>63.108095238095238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70</v>
      </c>
      <c r="H13" s="134">
        <v>79.5</v>
      </c>
      <c r="I13" s="134">
        <v>80</v>
      </c>
      <c r="J13" s="134">
        <v>96.38</v>
      </c>
      <c r="K13" s="134">
        <v>77</v>
      </c>
      <c r="L13" s="134">
        <v>74.45</v>
      </c>
      <c r="M13" s="134">
        <v>85.15</v>
      </c>
      <c r="N13" s="134">
        <v>77.39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63.57</v>
      </c>
      <c r="U13" s="134">
        <v>72.83</v>
      </c>
      <c r="V13" s="134">
        <v>75</v>
      </c>
      <c r="W13" s="134">
        <v>91.07</v>
      </c>
      <c r="X13" s="53">
        <v>83.139047619047616</v>
      </c>
      <c r="Y13" s="9"/>
      <c r="Z13" s="137">
        <f t="shared" si="0"/>
        <v>83.139047619047616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0.81</v>
      </c>
      <c r="I14" s="67">
        <v>0.49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0.39</v>
      </c>
      <c r="T14" s="67">
        <v>0.62</v>
      </c>
      <c r="U14" s="67">
        <v>0.47</v>
      </c>
      <c r="V14" s="133">
        <v>0.43</v>
      </c>
      <c r="W14" s="67">
        <f>522.88/1000</f>
        <v>0.52288000000000001</v>
      </c>
      <c r="X14" s="54">
        <v>0.55347047619047629</v>
      </c>
      <c r="Y14" s="9"/>
      <c r="Z14" s="137">
        <f t="shared" si="0"/>
        <v>0.55347047619047629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</v>
      </c>
      <c r="G15" s="2">
        <v>2.7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2.93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2.5</v>
      </c>
      <c r="W15" s="134">
        <v>2.25</v>
      </c>
      <c r="X15" s="53">
        <v>2.6247619047619049</v>
      </c>
      <c r="Y15" s="9"/>
      <c r="Z15" s="137">
        <f t="shared" si="0"/>
        <v>2.6247619047619049</v>
      </c>
    </row>
    <row r="16" spans="1:26" ht="11.25" x14ac:dyDescent="0.2">
      <c r="A16" s="29" t="s">
        <v>29</v>
      </c>
      <c r="B16" s="120" t="s">
        <v>91</v>
      </c>
      <c r="C16" s="134">
        <v>27.16</v>
      </c>
      <c r="D16" s="134">
        <v>21.23</v>
      </c>
      <c r="E16" s="134">
        <v>25.88</v>
      </c>
      <c r="F16" s="134">
        <v>23.5</v>
      </c>
      <c r="G16" s="2">
        <v>19.75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18.78</v>
      </c>
      <c r="N16" s="134">
        <v>25.97</v>
      </c>
      <c r="O16" s="134">
        <v>24.42</v>
      </c>
      <c r="P16" s="134">
        <v>31.03</v>
      </c>
      <c r="Q16" s="134">
        <v>18.75</v>
      </c>
      <c r="R16" s="2">
        <v>23.23</v>
      </c>
      <c r="S16" s="134">
        <v>16.71</v>
      </c>
      <c r="T16" s="134">
        <v>19.22</v>
      </c>
      <c r="U16" s="134">
        <v>21.34</v>
      </c>
      <c r="V16" s="134">
        <v>20.5</v>
      </c>
      <c r="W16" s="134">
        <v>18.989999999999998</v>
      </c>
      <c r="X16" s="53">
        <v>22.900476190476191</v>
      </c>
      <c r="Y16" s="9"/>
      <c r="Z16" s="137">
        <f t="shared" si="0"/>
        <v>22.900476190476191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320</v>
      </c>
      <c r="E17" s="134">
        <v>70.5</v>
      </c>
      <c r="F17" s="134">
        <v>118</v>
      </c>
      <c r="G17" s="2">
        <v>115</v>
      </c>
      <c r="H17" s="134">
        <v>198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122.45</v>
      </c>
      <c r="N17" s="134">
        <v>88.94</v>
      </c>
      <c r="O17" s="134">
        <v>82.5</v>
      </c>
      <c r="P17" s="134">
        <v>108.54</v>
      </c>
      <c r="Q17" s="134">
        <v>124</v>
      </c>
      <c r="R17" s="2">
        <v>107.99</v>
      </c>
      <c r="S17" s="134">
        <v>69.25</v>
      </c>
      <c r="T17" s="134">
        <v>145.05000000000001</v>
      </c>
      <c r="U17" s="134">
        <v>99.5</v>
      </c>
      <c r="V17" s="134">
        <v>70</v>
      </c>
      <c r="W17" s="134">
        <v>109.74</v>
      </c>
      <c r="X17" s="53">
        <v>119.81095238095237</v>
      </c>
      <c r="Y17" s="9"/>
      <c r="Z17" s="137">
        <f t="shared" si="0"/>
        <v>119.81095238095237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669.57</v>
      </c>
      <c r="D18" s="134">
        <v>340</v>
      </c>
      <c r="E18" s="134">
        <v>302.68</v>
      </c>
      <c r="F18" s="134">
        <v>295.33999999999997</v>
      </c>
      <c r="G18" s="2">
        <v>385.15</v>
      </c>
      <c r="H18" s="134">
        <v>477.5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369.15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885.14</v>
      </c>
      <c r="U18" s="134">
        <v>448.2</v>
      </c>
      <c r="V18" s="134">
        <v>66.180000000000007</v>
      </c>
      <c r="W18" s="134">
        <v>350.28</v>
      </c>
      <c r="X18" s="53">
        <v>413.26404761904769</v>
      </c>
      <c r="Y18" s="9"/>
      <c r="Z18" s="137">
        <f t="shared" si="0"/>
        <v>413.26404761904769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344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245.5</v>
      </c>
      <c r="N19" s="134">
        <v>313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198.77</v>
      </c>
      <c r="U19" s="134">
        <v>275.7</v>
      </c>
      <c r="V19" s="134">
        <v>178</v>
      </c>
      <c r="W19" s="134">
        <v>282.52999999999997</v>
      </c>
      <c r="X19" s="53">
        <v>281.94738095238097</v>
      </c>
      <c r="Y19" s="9"/>
      <c r="Z19" s="137">
        <f t="shared" si="0"/>
        <v>281.94738095238097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85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56.97</v>
      </c>
      <c r="O20" s="134">
        <v>54.42</v>
      </c>
      <c r="P20" s="134">
        <v>94.11</v>
      </c>
      <c r="Q20" s="134">
        <v>66.27</v>
      </c>
      <c r="R20" s="2">
        <v>73.61</v>
      </c>
      <c r="S20" s="134">
        <v>33.33</v>
      </c>
      <c r="T20" s="134">
        <v>42.68</v>
      </c>
      <c r="U20" s="134">
        <v>37.54</v>
      </c>
      <c r="V20" s="134">
        <v>54</v>
      </c>
      <c r="W20" s="134">
        <v>42</v>
      </c>
      <c r="X20" s="53">
        <v>60.91952380952381</v>
      </c>
      <c r="Y20" s="9"/>
      <c r="Z20" s="137">
        <f t="shared" si="0"/>
        <v>60.91952380952381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24.65</v>
      </c>
      <c r="E21" s="134">
        <v>27.27</v>
      </c>
      <c r="F21" s="134">
        <v>21.59</v>
      </c>
      <c r="G21" s="2">
        <v>24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25.08</v>
      </c>
      <c r="N21" s="134">
        <v>25.9</v>
      </c>
      <c r="O21" s="134">
        <v>18.5</v>
      </c>
      <c r="P21" s="134">
        <v>49.9</v>
      </c>
      <c r="Q21" s="134">
        <v>18.7</v>
      </c>
      <c r="R21" s="2">
        <v>23.95</v>
      </c>
      <c r="S21" s="134">
        <v>24.05</v>
      </c>
      <c r="T21" s="134">
        <v>23.33</v>
      </c>
      <c r="U21" s="134">
        <v>16.52</v>
      </c>
      <c r="V21" s="134">
        <v>21.5</v>
      </c>
      <c r="W21" s="134">
        <v>17.760000000000002</v>
      </c>
      <c r="X21" s="53">
        <v>25.463333333333324</v>
      </c>
      <c r="Y21" s="9"/>
      <c r="Z21" s="137">
        <f t="shared" si="0"/>
        <v>25.463333333333324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349.54</v>
      </c>
      <c r="F22" s="134">
        <v>311</v>
      </c>
      <c r="G22" s="2">
        <v>461</v>
      </c>
      <c r="H22" s="134">
        <v>429.57</v>
      </c>
      <c r="I22" s="134">
        <v>362</v>
      </c>
      <c r="J22" s="134">
        <v>403.19</v>
      </c>
      <c r="K22" s="134">
        <v>383</v>
      </c>
      <c r="L22" s="134">
        <v>370</v>
      </c>
      <c r="M22" s="134">
        <v>456.1</v>
      </c>
      <c r="N22" s="134">
        <v>294.22000000000003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355</v>
      </c>
      <c r="T22" s="134">
        <v>1246.31</v>
      </c>
      <c r="U22" s="134">
        <v>581.66999999999996</v>
      </c>
      <c r="V22" s="134">
        <v>273</v>
      </c>
      <c r="W22" s="134">
        <v>311.83</v>
      </c>
      <c r="X22" s="53">
        <v>464.82285714285717</v>
      </c>
      <c r="Y22" s="9"/>
      <c r="Z22" s="137">
        <f t="shared" si="0"/>
        <v>464.82285714285717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11.27</v>
      </c>
      <c r="H23" s="134">
        <v>20</v>
      </c>
      <c r="I23" s="134">
        <v>15</v>
      </c>
      <c r="J23" s="134">
        <v>30.87</v>
      </c>
      <c r="K23" s="134">
        <v>13.5</v>
      </c>
      <c r="L23" s="134">
        <v>22</v>
      </c>
      <c r="M23" s="134">
        <v>24.3</v>
      </c>
      <c r="N23" s="134">
        <v>13.1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11.31</v>
      </c>
      <c r="U23" s="134">
        <v>28.67</v>
      </c>
      <c r="V23" s="134">
        <v>4.8499999999999996</v>
      </c>
      <c r="W23" s="134">
        <v>11.54</v>
      </c>
      <c r="X23" s="53">
        <v>16.752380952380957</v>
      </c>
      <c r="Y23" s="9"/>
      <c r="Z23" s="137">
        <f t="shared" si="0"/>
        <v>16.752380952380957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59.5</v>
      </c>
      <c r="E24" s="134">
        <v>63</v>
      </c>
      <c r="F24" s="134">
        <v>78.98</v>
      </c>
      <c r="G24" s="2">
        <v>60.05</v>
      </c>
      <c r="H24" s="134">
        <v>69.28</v>
      </c>
      <c r="I24" s="134">
        <v>45</v>
      </c>
      <c r="J24" s="134">
        <v>109.91</v>
      </c>
      <c r="K24" s="134">
        <v>90.33</v>
      </c>
      <c r="L24" s="134">
        <v>85.46</v>
      </c>
      <c r="M24" s="134">
        <v>93.4</v>
      </c>
      <c r="N24" s="134">
        <v>79.8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127.33</v>
      </c>
      <c r="T24" s="134">
        <v>76</v>
      </c>
      <c r="U24" s="134">
        <v>90.29</v>
      </c>
      <c r="V24" s="134">
        <v>86</v>
      </c>
      <c r="W24" s="134">
        <v>61.15</v>
      </c>
      <c r="X24" s="53">
        <v>82.82714285714286</v>
      </c>
      <c r="Y24" s="9"/>
      <c r="Z24" s="137">
        <f t="shared" si="0"/>
        <v>82.82714285714286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8.15</v>
      </c>
      <c r="E25" s="134">
        <v>7.55</v>
      </c>
      <c r="F25" s="134">
        <v>5</v>
      </c>
      <c r="G25" s="2">
        <v>10.98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6.49</v>
      </c>
      <c r="O25" s="134">
        <v>5.5</v>
      </c>
      <c r="P25" s="134">
        <v>7.18</v>
      </c>
      <c r="Q25" s="134">
        <v>15.33</v>
      </c>
      <c r="R25" s="2">
        <v>11.99</v>
      </c>
      <c r="S25" s="134">
        <v>8.57</v>
      </c>
      <c r="T25" s="134">
        <v>24.92</v>
      </c>
      <c r="U25" s="134">
        <v>13.23</v>
      </c>
      <c r="V25" s="134">
        <v>7.39</v>
      </c>
      <c r="W25" s="134">
        <f>184.4/18</f>
        <v>10.244444444444445</v>
      </c>
      <c r="X25" s="53">
        <v>10.309497354497353</v>
      </c>
      <c r="Y25" s="9"/>
      <c r="Z25" s="137">
        <f t="shared" si="0"/>
        <v>10.309497354497353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4.29</v>
      </c>
      <c r="H26" s="134">
        <v>11.31</v>
      </c>
      <c r="I26" s="134">
        <v>5.2</v>
      </c>
      <c r="J26" s="134">
        <v>8.76</v>
      </c>
      <c r="K26" s="134">
        <v>7.91</v>
      </c>
      <c r="L26" s="134">
        <v>11.67</v>
      </c>
      <c r="M26" s="134">
        <v>9</v>
      </c>
      <c r="N26" s="2">
        <v>6.2</v>
      </c>
      <c r="O26" s="134">
        <v>3.14</v>
      </c>
      <c r="P26" s="134">
        <v>15.61</v>
      </c>
      <c r="Q26" s="134">
        <v>8.2200000000000006</v>
      </c>
      <c r="R26" s="2">
        <v>10.5</v>
      </c>
      <c r="S26" s="134">
        <v>19.260000000000002</v>
      </c>
      <c r="T26" s="134">
        <v>19.62</v>
      </c>
      <c r="U26" s="134">
        <v>9.34</v>
      </c>
      <c r="V26" s="134">
        <v>7.25</v>
      </c>
      <c r="W26" s="134">
        <v>8.3000000000000007</v>
      </c>
      <c r="X26" s="53">
        <v>9.31952380952381</v>
      </c>
      <c r="Y26" s="9"/>
      <c r="Z26" s="137">
        <f t="shared" si="0"/>
        <v>9.31952380952381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1.31</v>
      </c>
      <c r="E27" s="133">
        <v>1.22</v>
      </c>
      <c r="F27" s="19">
        <v>0.85</v>
      </c>
      <c r="G27" s="18">
        <v>0.8</v>
      </c>
      <c r="H27" s="19">
        <v>1.1399999999999999</v>
      </c>
      <c r="I27" s="19">
        <v>0.8</v>
      </c>
      <c r="J27" s="19">
        <v>1.1299999999999999</v>
      </c>
      <c r="K27" s="19">
        <v>0.92</v>
      </c>
      <c r="L27" s="19">
        <v>0.92</v>
      </c>
      <c r="M27" s="19">
        <v>1</v>
      </c>
      <c r="N27" s="19">
        <v>1.35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f>82.25/100</f>
        <v>0.82250000000000001</v>
      </c>
      <c r="X27" s="54">
        <v>1.0539285714285713</v>
      </c>
      <c r="Y27" s="9"/>
      <c r="Z27" s="137">
        <f t="shared" si="0"/>
        <v>1.0539285714285713</v>
      </c>
    </row>
    <row r="28" spans="1:26" ht="11.25" x14ac:dyDescent="0.2">
      <c r="A28" s="29" t="s">
        <v>39</v>
      </c>
      <c r="B28" s="120" t="s">
        <v>94</v>
      </c>
      <c r="C28" s="134">
        <v>116.08</v>
      </c>
      <c r="D28" s="134">
        <v>62.15</v>
      </c>
      <c r="E28" s="135">
        <v>72.67</v>
      </c>
      <c r="F28" s="134">
        <v>83.9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75</v>
      </c>
      <c r="M28" s="134">
        <v>79.099999999999994</v>
      </c>
      <c r="N28" s="134">
        <v>65.7</v>
      </c>
      <c r="O28" s="134">
        <v>66.31</v>
      </c>
      <c r="P28" s="134">
        <v>144.72</v>
      </c>
      <c r="Q28" s="134">
        <v>104</v>
      </c>
      <c r="R28" s="2">
        <v>72.55</v>
      </c>
      <c r="S28" s="134">
        <v>71.33</v>
      </c>
      <c r="T28" s="134">
        <v>113.3</v>
      </c>
      <c r="U28" s="134">
        <v>98.32</v>
      </c>
      <c r="V28" s="134">
        <v>44.95</v>
      </c>
      <c r="W28" s="134">
        <v>68.08</v>
      </c>
      <c r="X28" s="53">
        <v>81.761428571428567</v>
      </c>
      <c r="Y28" s="9"/>
      <c r="Z28" s="137">
        <f t="shared" si="0"/>
        <v>81.761428571428567</v>
      </c>
    </row>
    <row r="29" spans="1:26" ht="11.25" x14ac:dyDescent="0.2">
      <c r="A29" s="29" t="s">
        <v>40</v>
      </c>
      <c r="B29" s="120" t="s">
        <v>94</v>
      </c>
      <c r="C29" s="134">
        <v>539.5</v>
      </c>
      <c r="D29" s="134">
        <v>220</v>
      </c>
      <c r="E29" s="134">
        <v>213.94</v>
      </c>
      <c r="F29" s="134">
        <v>248</v>
      </c>
      <c r="G29" s="2">
        <v>162.25</v>
      </c>
      <c r="H29" s="134">
        <v>270</v>
      </c>
      <c r="I29" s="134">
        <v>167.95</v>
      </c>
      <c r="J29" s="134">
        <v>307.57</v>
      </c>
      <c r="K29" s="134">
        <v>335</v>
      </c>
      <c r="L29" s="134">
        <v>270</v>
      </c>
      <c r="M29" s="134">
        <v>299.88</v>
      </c>
      <c r="N29" s="134">
        <v>226.28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279.86</v>
      </c>
      <c r="U29" s="134">
        <v>247.71</v>
      </c>
      <c r="V29" s="134">
        <v>199</v>
      </c>
      <c r="W29" s="134">
        <v>182.35</v>
      </c>
      <c r="X29" s="53">
        <v>259.59476190476187</v>
      </c>
      <c r="Y29" s="9"/>
      <c r="Z29" s="137">
        <f t="shared" si="0"/>
        <v>259.59476190476187</v>
      </c>
    </row>
    <row r="30" spans="1:26" ht="11.25" x14ac:dyDescent="0.2">
      <c r="A30" s="29" t="s">
        <v>41</v>
      </c>
      <c r="B30" s="120" t="s">
        <v>94</v>
      </c>
      <c r="C30" s="134">
        <v>81.599999999999994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85.68</v>
      </c>
      <c r="K30" s="134">
        <v>56.3</v>
      </c>
      <c r="L30" s="134">
        <v>41.25</v>
      </c>
      <c r="M30" s="134">
        <v>57.8</v>
      </c>
      <c r="N30" s="134">
        <v>41.6</v>
      </c>
      <c r="O30" s="134">
        <v>36</v>
      </c>
      <c r="P30" s="134">
        <v>83.21</v>
      </c>
      <c r="Q30" s="134">
        <v>48</v>
      </c>
      <c r="R30" s="2">
        <v>44.85</v>
      </c>
      <c r="S30" s="134">
        <v>38.39</v>
      </c>
      <c r="T30" s="134">
        <v>49.87</v>
      </c>
      <c r="U30" s="134">
        <v>28.38</v>
      </c>
      <c r="V30" s="134">
        <v>35</v>
      </c>
      <c r="W30" s="134">
        <v>67.84</v>
      </c>
      <c r="X30" s="53">
        <v>49.715238095238092</v>
      </c>
      <c r="Y30" s="9"/>
      <c r="Z30" s="137">
        <f t="shared" si="0"/>
        <v>49.715238095238092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45.51</v>
      </c>
      <c r="H31" s="134">
        <v>51.84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59.93</v>
      </c>
      <c r="N31" s="134">
        <v>52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53.76</v>
      </c>
      <c r="U31" s="134">
        <v>62.42</v>
      </c>
      <c r="V31" s="134">
        <v>54.59</v>
      </c>
      <c r="W31" s="134">
        <v>45.23</v>
      </c>
      <c r="X31" s="53">
        <v>49.886428571428574</v>
      </c>
      <c r="Y31" s="9"/>
      <c r="Z31" s="137">
        <f t="shared" si="0"/>
        <v>49.886428571428574</v>
      </c>
    </row>
    <row r="32" spans="1:26" ht="12" thickBot="1" x14ac:dyDescent="0.25">
      <c r="A32" s="29" t="s">
        <v>43</v>
      </c>
      <c r="B32" s="120" t="s">
        <v>96</v>
      </c>
      <c r="C32" s="134">
        <v>27.59</v>
      </c>
      <c r="D32" s="134">
        <v>29.53</v>
      </c>
      <c r="E32" s="134">
        <v>32.24</v>
      </c>
      <c r="F32" s="134">
        <v>21.49</v>
      </c>
      <c r="G32" s="2">
        <v>23.16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24.15</v>
      </c>
      <c r="O32" s="134">
        <v>21.77</v>
      </c>
      <c r="P32" s="134">
        <v>37.369999999999997</v>
      </c>
      <c r="Q32" s="134">
        <v>26.92</v>
      </c>
      <c r="R32" s="2">
        <v>35.869999999999997</v>
      </c>
      <c r="S32" s="2">
        <v>23.4</v>
      </c>
      <c r="T32" s="2">
        <v>29.99</v>
      </c>
      <c r="U32" s="134">
        <v>24.34</v>
      </c>
      <c r="V32" s="134">
        <v>26.75</v>
      </c>
      <c r="W32" s="134">
        <v>25.09</v>
      </c>
      <c r="X32" s="53">
        <v>27.655238095238101</v>
      </c>
      <c r="Y32" s="9"/>
      <c r="Z32" s="137">
        <f t="shared" si="0"/>
        <v>27.655238095238101</v>
      </c>
    </row>
    <row r="33" spans="1:26" s="14" customFormat="1" ht="11.25" x14ac:dyDescent="0.2">
      <c r="A33" s="123" t="s">
        <v>129</v>
      </c>
      <c r="B33" s="124"/>
      <c r="C33" s="138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20.58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32.21</v>
      </c>
      <c r="V34" s="2">
        <v>16.531904999999998</v>
      </c>
      <c r="W34" s="134">
        <v>22.72138</v>
      </c>
      <c r="X34" s="53">
        <v>20.93721023809524</v>
      </c>
      <c r="Y34" s="9"/>
      <c r="Z34" s="137">
        <f>AVERAGE(C34:W34)</f>
        <v>20.93721023809524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16.885999999999999</v>
      </c>
      <c r="U35" s="2">
        <v>20.2</v>
      </c>
      <c r="V35" s="2">
        <v>11.844125</v>
      </c>
      <c r="W35" s="134">
        <v>18.56503</v>
      </c>
      <c r="X35" s="53">
        <v>14.582295190476191</v>
      </c>
      <c r="Y35" s="9"/>
      <c r="Z35" s="137">
        <f>AVERAGE(C35:W35)</f>
        <v>14.582295190476191</v>
      </c>
    </row>
    <row r="36" spans="1:26" ht="11.25" x14ac:dyDescent="0.2">
      <c r="A36" s="123" t="s">
        <v>47</v>
      </c>
      <c r="B36" s="124"/>
      <c r="C36" s="138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110</v>
      </c>
      <c r="E37" s="134">
        <v>125.14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29.78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78.786900000000003</v>
      </c>
      <c r="U37" s="134">
        <v>42.85</v>
      </c>
      <c r="V37" s="134">
        <v>40</v>
      </c>
      <c r="W37" s="134">
        <v>51.9</v>
      </c>
      <c r="X37" s="53">
        <v>65.30569652380953</v>
      </c>
      <c r="Y37" s="9"/>
      <c r="Z37" s="137">
        <f t="shared" ref="Z37" si="1">AVERAGE(C37:W37)</f>
        <v>65.30569652380953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13.57</v>
      </c>
      <c r="H39" s="20">
        <v>12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18.45</v>
      </c>
      <c r="O39" s="20">
        <v>9.67</v>
      </c>
      <c r="P39" s="20">
        <v>15.4</v>
      </c>
      <c r="Q39" s="20">
        <v>9.8800000000000008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17.836601496825391</v>
      </c>
      <c r="Y39" s="9"/>
      <c r="Z39" s="137">
        <f>AVERAGE(C39:W39)</f>
        <v>17.836601496825391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9"/>
    </row>
    <row r="2" spans="1:25" s="70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9"/>
    </row>
    <row r="3" spans="1:25" ht="12" x14ac:dyDescent="0.2">
      <c r="A3" s="163" t="s">
        <v>168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65" t="s">
        <v>57</v>
      </c>
      <c r="B5" s="167" t="s">
        <v>105</v>
      </c>
      <c r="C5" s="169" t="s">
        <v>18</v>
      </c>
      <c r="D5" s="169" t="s">
        <v>15</v>
      </c>
      <c r="E5" s="169" t="s">
        <v>11</v>
      </c>
      <c r="F5" s="169" t="s">
        <v>16</v>
      </c>
      <c r="G5" s="169" t="s">
        <v>1</v>
      </c>
      <c r="H5" s="169" t="s">
        <v>17</v>
      </c>
      <c r="I5" s="169" t="s">
        <v>4</v>
      </c>
      <c r="J5" s="169" t="s">
        <v>13</v>
      </c>
      <c r="K5" s="169" t="s">
        <v>0</v>
      </c>
      <c r="L5" s="169" t="s">
        <v>9</v>
      </c>
      <c r="M5" s="169" t="s">
        <v>6</v>
      </c>
      <c r="N5" s="169" t="s">
        <v>21</v>
      </c>
      <c r="O5" s="169" t="s">
        <v>8</v>
      </c>
      <c r="P5" s="169" t="s">
        <v>12</v>
      </c>
      <c r="Q5" s="169" t="s">
        <v>7</v>
      </c>
      <c r="R5" s="169" t="s">
        <v>10</v>
      </c>
      <c r="S5" s="169" t="s">
        <v>14</v>
      </c>
      <c r="T5" s="169" t="s">
        <v>2</v>
      </c>
      <c r="U5" s="169" t="s">
        <v>5</v>
      </c>
      <c r="V5" s="169" t="s">
        <v>19</v>
      </c>
      <c r="W5" s="169" t="s">
        <v>3</v>
      </c>
      <c r="X5" s="77" t="s">
        <v>114</v>
      </c>
    </row>
    <row r="6" spans="1:25" ht="11.1" customHeight="1" x14ac:dyDescent="0.2">
      <c r="A6" s="166"/>
      <c r="B6" s="168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160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263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33.39</v>
      </c>
      <c r="H8" s="134">
        <v>56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39</v>
      </c>
      <c r="N8" s="134">
        <v>45.65</v>
      </c>
      <c r="O8" s="134">
        <v>37.450000000000003</v>
      </c>
      <c r="P8" s="134">
        <v>48.63</v>
      </c>
      <c r="Q8" s="134">
        <v>31.32</v>
      </c>
      <c r="R8" s="2">
        <v>40.1</v>
      </c>
      <c r="S8" s="134">
        <v>31.17</v>
      </c>
      <c r="T8" s="134">
        <v>36.31</v>
      </c>
      <c r="U8" s="134">
        <v>47.5</v>
      </c>
      <c r="V8" s="134">
        <v>37.909999999999997</v>
      </c>
      <c r="W8" s="134">
        <v>36.57</v>
      </c>
      <c r="X8" s="53">
        <v>40.898571428571437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3.5</v>
      </c>
      <c r="G9" s="18">
        <v>3.54</v>
      </c>
      <c r="H9" s="19">
        <v>3.76</v>
      </c>
      <c r="I9" s="19">
        <v>3.71</v>
      </c>
      <c r="J9" s="19">
        <v>3.81</v>
      </c>
      <c r="K9" s="19">
        <v>3.8</v>
      </c>
      <c r="L9" s="19">
        <v>4.12</v>
      </c>
      <c r="M9" s="19">
        <v>4.09</v>
      </c>
      <c r="N9" s="19">
        <v>4.5999999999999996</v>
      </c>
      <c r="O9" s="19">
        <v>3.29</v>
      </c>
      <c r="P9" s="19">
        <v>4.05</v>
      </c>
      <c r="Q9" s="19">
        <v>3.76</v>
      </c>
      <c r="R9" s="18">
        <v>4.38</v>
      </c>
      <c r="S9" s="19">
        <v>5.37</v>
      </c>
      <c r="T9" s="19">
        <v>4.62</v>
      </c>
      <c r="U9" s="19">
        <v>4.92</v>
      </c>
      <c r="V9" s="19">
        <v>4.3099999999999996</v>
      </c>
      <c r="W9" s="19">
        <v>4.3099999999999996</v>
      </c>
      <c r="X9" s="54">
        <v>4.1514285714285721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434.3</v>
      </c>
      <c r="E10" s="134">
        <v>307.5</v>
      </c>
      <c r="F10" s="134">
        <v>259</v>
      </c>
      <c r="G10" s="2">
        <v>259.19</v>
      </c>
      <c r="H10" s="134">
        <v>290</v>
      </c>
      <c r="I10" s="134">
        <v>305</v>
      </c>
      <c r="J10" s="134">
        <v>385.98</v>
      </c>
      <c r="K10" s="134">
        <v>279</v>
      </c>
      <c r="L10" s="134">
        <v>285</v>
      </c>
      <c r="M10" s="134">
        <v>353.4</v>
      </c>
      <c r="N10" s="134">
        <v>429.07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291.82</v>
      </c>
      <c r="X10" s="53">
        <v>316.06571428571431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0.53500000000000003</v>
      </c>
      <c r="E11" s="19">
        <v>0.48320000000000002</v>
      </c>
      <c r="F11" s="19">
        <v>0.40759999999999996</v>
      </c>
      <c r="G11" s="18">
        <v>0.37140000000000001</v>
      </c>
      <c r="H11" s="19">
        <v>0.37</v>
      </c>
      <c r="I11" s="19">
        <v>0.39759999999999995</v>
      </c>
      <c r="J11" s="19">
        <v>0.51</v>
      </c>
      <c r="K11" s="19">
        <v>0.315</v>
      </c>
      <c r="L11" s="19">
        <v>0.42</v>
      </c>
      <c r="M11" s="19">
        <v>0.50360000000000005</v>
      </c>
      <c r="N11" s="19">
        <v>0.57220000000000004</v>
      </c>
      <c r="O11" s="19">
        <v>0.39500000000000002</v>
      </c>
      <c r="P11" s="19">
        <v>0.40659999999999996</v>
      </c>
      <c r="Q11" s="19">
        <v>0.42899999999999999</v>
      </c>
      <c r="R11" s="18">
        <v>0.45</v>
      </c>
      <c r="S11" s="19">
        <v>0.66</v>
      </c>
      <c r="T11" s="19">
        <v>0.54</v>
      </c>
      <c r="U11" s="19">
        <v>0.4446</v>
      </c>
      <c r="V11" s="136">
        <v>0.42</v>
      </c>
      <c r="W11" s="19">
        <v>0.41240000000000004</v>
      </c>
      <c r="X11" s="54">
        <v>0.45205714285714282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48</v>
      </c>
      <c r="G12" s="2">
        <v>71.400000000000006</v>
      </c>
      <c r="H12" s="134">
        <v>68.5</v>
      </c>
      <c r="I12" s="134">
        <v>82</v>
      </c>
      <c r="J12" s="134">
        <v>74.959999999999994</v>
      </c>
      <c r="K12" s="134">
        <v>77</v>
      </c>
      <c r="L12" s="134">
        <v>48</v>
      </c>
      <c r="M12" s="134">
        <v>68.31</v>
      </c>
      <c r="N12" s="134">
        <v>43.02</v>
      </c>
      <c r="O12" s="134">
        <v>28.5</v>
      </c>
      <c r="P12" s="134">
        <v>55.67</v>
      </c>
      <c r="Q12" s="134">
        <v>60</v>
      </c>
      <c r="R12" s="2">
        <v>85</v>
      </c>
      <c r="S12" s="134">
        <v>60</v>
      </c>
      <c r="T12" s="134">
        <v>64.5</v>
      </c>
      <c r="U12" s="134">
        <v>66.569999999999993</v>
      </c>
      <c r="V12" s="134">
        <v>33.5</v>
      </c>
      <c r="W12" s="134">
        <v>93.31</v>
      </c>
      <c r="X12" s="53">
        <v>62.500476190476192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70</v>
      </c>
      <c r="H13" s="134">
        <v>79.5</v>
      </c>
      <c r="I13" s="134">
        <v>80</v>
      </c>
      <c r="J13" s="134">
        <v>96.38</v>
      </c>
      <c r="K13" s="134">
        <v>76.650000000000006</v>
      </c>
      <c r="L13" s="134">
        <v>70.95</v>
      </c>
      <c r="M13" s="134">
        <v>85.1</v>
      </c>
      <c r="N13" s="134">
        <v>76.930000000000007</v>
      </c>
      <c r="O13" s="134">
        <v>68</v>
      </c>
      <c r="P13" s="134">
        <v>80.67</v>
      </c>
      <c r="Q13" s="134">
        <v>60</v>
      </c>
      <c r="R13" s="2">
        <v>110</v>
      </c>
      <c r="S13" s="134">
        <v>92.5</v>
      </c>
      <c r="T13" s="134">
        <v>62.97</v>
      </c>
      <c r="U13" s="134">
        <v>72.83</v>
      </c>
      <c r="V13" s="134">
        <v>75</v>
      </c>
      <c r="W13" s="134">
        <v>90.53</v>
      </c>
      <c r="X13" s="53">
        <v>82.702857142857141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0.51</v>
      </c>
      <c r="H14" s="67">
        <v>0.85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0.52288000000000001</v>
      </c>
      <c r="X14" s="54">
        <v>0.56108952380952393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1.68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</v>
      </c>
      <c r="N15" s="134">
        <v>2.91</v>
      </c>
      <c r="O15" s="134">
        <v>1.47</v>
      </c>
      <c r="P15" s="134">
        <v>2.97</v>
      </c>
      <c r="Q15" s="134">
        <v>2.78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2.23</v>
      </c>
      <c r="X15" s="53">
        <v>2.6233333333333331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27.5</v>
      </c>
      <c r="I16" s="134">
        <v>26</v>
      </c>
      <c r="J16" s="134">
        <v>31.13</v>
      </c>
      <c r="K16" s="134">
        <v>21.96</v>
      </c>
      <c r="L16" s="134">
        <v>17.46</v>
      </c>
      <c r="M16" s="134">
        <v>18.73</v>
      </c>
      <c r="N16" s="134">
        <v>25.87</v>
      </c>
      <c r="O16" s="134">
        <v>24.42</v>
      </c>
      <c r="P16" s="134">
        <v>31.03</v>
      </c>
      <c r="Q16" s="134">
        <v>18.34</v>
      </c>
      <c r="R16" s="2">
        <v>23.17</v>
      </c>
      <c r="S16" s="134">
        <v>16.71</v>
      </c>
      <c r="T16" s="134">
        <v>19.190000000000001</v>
      </c>
      <c r="U16" s="134">
        <v>21.34</v>
      </c>
      <c r="V16" s="134">
        <v>20.5</v>
      </c>
      <c r="W16" s="134">
        <v>19</v>
      </c>
      <c r="X16" s="53">
        <v>23.129047619047618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198</v>
      </c>
      <c r="I17" s="134">
        <v>72.819999999999993</v>
      </c>
      <c r="J17" s="134">
        <v>190.79</v>
      </c>
      <c r="K17" s="134">
        <v>110</v>
      </c>
      <c r="L17" s="134">
        <v>94</v>
      </c>
      <c r="M17" s="134">
        <v>122.45</v>
      </c>
      <c r="N17" s="134">
        <v>88.69</v>
      </c>
      <c r="O17" s="134">
        <v>82.5</v>
      </c>
      <c r="P17" s="134">
        <v>108.54</v>
      </c>
      <c r="Q17" s="134">
        <v>121.8</v>
      </c>
      <c r="R17" s="2">
        <v>102</v>
      </c>
      <c r="S17" s="134">
        <v>69.25</v>
      </c>
      <c r="T17" s="134">
        <v>143.52000000000001</v>
      </c>
      <c r="U17" s="134">
        <v>99.1</v>
      </c>
      <c r="V17" s="134">
        <v>70</v>
      </c>
      <c r="W17" s="134">
        <v>107.83</v>
      </c>
      <c r="X17" s="53">
        <v>114.79476190476191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385.15</v>
      </c>
      <c r="H18" s="134">
        <v>419.87</v>
      </c>
      <c r="I18" s="134">
        <v>292.67</v>
      </c>
      <c r="J18" s="134">
        <v>387.4</v>
      </c>
      <c r="K18" s="134">
        <v>611.85</v>
      </c>
      <c r="L18" s="134">
        <v>428.495</v>
      </c>
      <c r="M18" s="134">
        <v>456.3</v>
      </c>
      <c r="N18" s="134">
        <v>367.74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856.31</v>
      </c>
      <c r="U18" s="134">
        <v>445.6</v>
      </c>
      <c r="V18" s="134">
        <v>66.180000000000007</v>
      </c>
      <c r="W18" s="134">
        <v>350.14</v>
      </c>
      <c r="X18" s="53">
        <v>416.70261904761912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392.42</v>
      </c>
      <c r="D19" s="134">
        <v>444.5</v>
      </c>
      <c r="E19" s="134">
        <v>262.3</v>
      </c>
      <c r="F19" s="2">
        <v>268</v>
      </c>
      <c r="G19" s="2">
        <v>246</v>
      </c>
      <c r="H19" s="134">
        <v>334</v>
      </c>
      <c r="I19" s="134">
        <v>185</v>
      </c>
      <c r="J19" s="134">
        <v>328.09</v>
      </c>
      <c r="K19" s="134">
        <v>352</v>
      </c>
      <c r="L19" s="2">
        <v>269.09500000000003</v>
      </c>
      <c r="M19" s="2">
        <v>245.2</v>
      </c>
      <c r="N19" s="134">
        <v>312.07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192.54</v>
      </c>
      <c r="U19" s="134">
        <v>275.7</v>
      </c>
      <c r="V19" s="134">
        <v>178</v>
      </c>
      <c r="W19" s="134">
        <v>282.52999999999997</v>
      </c>
      <c r="X19" s="53">
        <v>283.87404761904764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89.71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66</v>
      </c>
      <c r="L20" s="134">
        <v>46.5</v>
      </c>
      <c r="M20" s="134">
        <v>71.400000000000006</v>
      </c>
      <c r="N20" s="134">
        <v>56.69</v>
      </c>
      <c r="O20" s="134">
        <v>54.42</v>
      </c>
      <c r="P20" s="134">
        <v>94.11</v>
      </c>
      <c r="Q20" s="134">
        <v>66.27</v>
      </c>
      <c r="R20" s="2">
        <v>73.260000000000005</v>
      </c>
      <c r="S20" s="134">
        <v>33.33</v>
      </c>
      <c r="T20" s="134">
        <v>39.950000000000003</v>
      </c>
      <c r="U20" s="134">
        <v>37.29</v>
      </c>
      <c r="V20" s="134">
        <v>54</v>
      </c>
      <c r="W20" s="134">
        <v>42</v>
      </c>
      <c r="X20" s="53">
        <v>62.110476190476184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22</v>
      </c>
      <c r="G21" s="2">
        <v>24.5</v>
      </c>
      <c r="H21" s="134">
        <v>27.65</v>
      </c>
      <c r="I21" s="134">
        <v>26</v>
      </c>
      <c r="J21" s="134">
        <v>26.65</v>
      </c>
      <c r="K21" s="134">
        <v>29.1</v>
      </c>
      <c r="L21" s="134">
        <v>19.75</v>
      </c>
      <c r="M21" s="134">
        <v>25</v>
      </c>
      <c r="N21" s="134">
        <v>25.81</v>
      </c>
      <c r="O21" s="134">
        <v>18.5</v>
      </c>
      <c r="P21" s="134">
        <v>49.9</v>
      </c>
      <c r="Q21" s="134">
        <v>20.2</v>
      </c>
      <c r="R21" s="2">
        <v>23.95</v>
      </c>
      <c r="S21" s="134">
        <v>24.05</v>
      </c>
      <c r="T21" s="134">
        <v>23.09</v>
      </c>
      <c r="U21" s="134">
        <v>16.52</v>
      </c>
      <c r="V21" s="134">
        <v>21.5</v>
      </c>
      <c r="W21" s="134">
        <v>17.66</v>
      </c>
      <c r="X21" s="53">
        <v>25.283333333333331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461</v>
      </c>
      <c r="H22" s="134">
        <v>428.19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</v>
      </c>
      <c r="N22" s="134">
        <v>293.37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1218.24</v>
      </c>
      <c r="U22" s="134">
        <v>581.66999999999996</v>
      </c>
      <c r="V22" s="134">
        <v>273</v>
      </c>
      <c r="W22" s="134">
        <v>311.83</v>
      </c>
      <c r="X22" s="53">
        <v>460.12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11.34</v>
      </c>
      <c r="H23" s="134">
        <v>20</v>
      </c>
      <c r="I23" s="134">
        <v>14</v>
      </c>
      <c r="J23" s="134">
        <v>30.93</v>
      </c>
      <c r="K23" s="134">
        <v>13.5</v>
      </c>
      <c r="L23" s="134">
        <v>22</v>
      </c>
      <c r="M23" s="134">
        <v>24.28</v>
      </c>
      <c r="N23" s="134">
        <v>12.99</v>
      </c>
      <c r="O23" s="134">
        <v>4.05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11.17</v>
      </c>
      <c r="U23" s="134">
        <v>28.67</v>
      </c>
      <c r="V23" s="134">
        <v>4.8499999999999996</v>
      </c>
      <c r="W23" s="134">
        <v>11.49</v>
      </c>
      <c r="X23" s="53">
        <v>16.695714285714292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90.33</v>
      </c>
      <c r="L24" s="134">
        <v>85.46</v>
      </c>
      <c r="M24" s="134">
        <v>93.35</v>
      </c>
      <c r="N24" s="134">
        <v>79.36</v>
      </c>
      <c r="O24" s="134">
        <v>79</v>
      </c>
      <c r="P24" s="134">
        <v>156.66999999999999</v>
      </c>
      <c r="Q24" s="134">
        <v>81.739999999999995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61.15</v>
      </c>
      <c r="X24" s="53">
        <v>84.36476190476192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6.6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10.24</v>
      </c>
      <c r="K25" s="134">
        <v>12.77</v>
      </c>
      <c r="L25" s="134">
        <v>11.025</v>
      </c>
      <c r="M25" s="134">
        <v>11.15</v>
      </c>
      <c r="N25" s="134">
        <v>6.46</v>
      </c>
      <c r="O25" s="134">
        <v>5.5</v>
      </c>
      <c r="P25" s="134">
        <v>7.18</v>
      </c>
      <c r="Q25" s="134">
        <v>15.35</v>
      </c>
      <c r="R25" s="2">
        <v>11.99</v>
      </c>
      <c r="S25" s="134">
        <v>8.5</v>
      </c>
      <c r="T25" s="134">
        <v>24.73</v>
      </c>
      <c r="U25" s="134">
        <v>13.2</v>
      </c>
      <c r="V25" s="134">
        <v>7.39</v>
      </c>
      <c r="W25" s="134">
        <v>10.31</v>
      </c>
      <c r="X25" s="53">
        <v>10.247380952380951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8.85</v>
      </c>
      <c r="E26" s="134">
        <v>5.81</v>
      </c>
      <c r="F26" s="134">
        <v>4.79</v>
      </c>
      <c r="G26" s="2">
        <v>4.5599999999999996</v>
      </c>
      <c r="H26" s="134">
        <v>10.41</v>
      </c>
      <c r="I26" s="134">
        <v>5.2</v>
      </c>
      <c r="J26" s="134">
        <v>8.77</v>
      </c>
      <c r="K26" s="134">
        <v>7.91</v>
      </c>
      <c r="L26" s="134">
        <v>12.25</v>
      </c>
      <c r="M26" s="134">
        <v>8.99</v>
      </c>
      <c r="N26" s="2">
        <v>6.14</v>
      </c>
      <c r="O26" s="134">
        <v>3.14</v>
      </c>
      <c r="P26" s="134">
        <v>15.61</v>
      </c>
      <c r="Q26" s="134">
        <v>7.66</v>
      </c>
      <c r="R26" s="2">
        <v>10.5</v>
      </c>
      <c r="S26" s="134">
        <v>19.059999999999999</v>
      </c>
      <c r="T26" s="134">
        <v>19.62</v>
      </c>
      <c r="U26" s="134">
        <v>9.31</v>
      </c>
      <c r="V26" s="134">
        <v>7.25</v>
      </c>
      <c r="W26" s="134">
        <v>8.1999999999999993</v>
      </c>
      <c r="X26" s="53">
        <v>9.334761904761903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0.85</v>
      </c>
      <c r="G27" s="18">
        <v>0.76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0.93500000000000005</v>
      </c>
      <c r="M27" s="19">
        <v>0.99</v>
      </c>
      <c r="N27" s="19">
        <v>1.34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v>0.8234999999999999</v>
      </c>
      <c r="X27" s="54">
        <v>1.0342142857142855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61.08</v>
      </c>
      <c r="E28" s="135">
        <v>72.67</v>
      </c>
      <c r="F28" s="134">
        <v>85.45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79.12</v>
      </c>
      <c r="N28" s="134">
        <v>65.239999999999995</v>
      </c>
      <c r="O28" s="134">
        <v>66.31</v>
      </c>
      <c r="P28" s="134">
        <v>144.72</v>
      </c>
      <c r="Q28" s="134">
        <v>98.31</v>
      </c>
      <c r="R28" s="2">
        <v>72.55</v>
      </c>
      <c r="S28" s="134">
        <v>71.33</v>
      </c>
      <c r="T28" s="134">
        <v>114.44</v>
      </c>
      <c r="U28" s="134">
        <v>97.72</v>
      </c>
      <c r="V28" s="134">
        <v>44.95</v>
      </c>
      <c r="W28" s="134">
        <v>68.08</v>
      </c>
      <c r="X28" s="53">
        <v>81.406666666666666</v>
      </c>
      <c r="Y28" s="9"/>
    </row>
    <row r="29" spans="1:25" ht="11.25" x14ac:dyDescent="0.2">
      <c r="A29" s="29" t="s">
        <v>40</v>
      </c>
      <c r="B29" s="120" t="s">
        <v>94</v>
      </c>
      <c r="C29" s="134">
        <v>544.34</v>
      </c>
      <c r="D29" s="134">
        <v>220</v>
      </c>
      <c r="E29" s="134">
        <v>213.94</v>
      </c>
      <c r="F29" s="134">
        <v>245.16</v>
      </c>
      <c r="G29" s="2">
        <v>153.54</v>
      </c>
      <c r="H29" s="134">
        <v>270</v>
      </c>
      <c r="I29" s="134">
        <v>160</v>
      </c>
      <c r="J29" s="134">
        <v>307.68</v>
      </c>
      <c r="K29" s="134">
        <v>335</v>
      </c>
      <c r="L29" s="134">
        <v>270</v>
      </c>
      <c r="M29" s="134">
        <v>299.77999999999997</v>
      </c>
      <c r="N29" s="134">
        <v>224.88</v>
      </c>
      <c r="O29" s="134">
        <v>231.87</v>
      </c>
      <c r="P29" s="134">
        <v>359.93</v>
      </c>
      <c r="Q29" s="134">
        <v>301.87</v>
      </c>
      <c r="R29" s="2">
        <v>282</v>
      </c>
      <c r="S29" s="134">
        <v>116.67</v>
      </c>
      <c r="T29" s="134">
        <v>275.76</v>
      </c>
      <c r="U29" s="134">
        <v>247.71</v>
      </c>
      <c r="V29" s="134">
        <v>199</v>
      </c>
      <c r="W29" s="134">
        <v>182.84</v>
      </c>
      <c r="X29" s="53">
        <v>259.14142857142861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81.599999999999994</v>
      </c>
      <c r="D30" s="134">
        <v>56.56</v>
      </c>
      <c r="E30" s="134">
        <v>52.28</v>
      </c>
      <c r="F30" s="134">
        <v>34.33</v>
      </c>
      <c r="G30" s="2">
        <v>29.32</v>
      </c>
      <c r="H30" s="134">
        <v>51.5</v>
      </c>
      <c r="I30" s="134">
        <v>30</v>
      </c>
      <c r="J30" s="134">
        <v>85.47</v>
      </c>
      <c r="K30" s="134">
        <v>56.3</v>
      </c>
      <c r="L30" s="134">
        <v>41.25</v>
      </c>
      <c r="M30" s="134">
        <v>57.7</v>
      </c>
      <c r="N30" s="134">
        <v>41.1</v>
      </c>
      <c r="O30" s="134">
        <v>36</v>
      </c>
      <c r="P30" s="134">
        <v>83.21</v>
      </c>
      <c r="Q30" s="134">
        <v>52.5</v>
      </c>
      <c r="R30" s="2">
        <v>44.4</v>
      </c>
      <c r="S30" s="134">
        <v>38.39</v>
      </c>
      <c r="T30" s="134">
        <v>49.61</v>
      </c>
      <c r="U30" s="134">
        <v>28.38</v>
      </c>
      <c r="V30" s="134">
        <v>35</v>
      </c>
      <c r="W30" s="134">
        <v>67.760000000000005</v>
      </c>
      <c r="X30" s="53">
        <v>50.126666666666672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47.82</v>
      </c>
      <c r="D31" s="134">
        <v>35.01</v>
      </c>
      <c r="E31" s="134">
        <v>43.32</v>
      </c>
      <c r="F31" s="134">
        <v>54.76</v>
      </c>
      <c r="G31" s="2">
        <v>45.51</v>
      </c>
      <c r="H31" s="134">
        <v>52.9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51.22</v>
      </c>
      <c r="O31" s="134">
        <v>34.33</v>
      </c>
      <c r="P31" s="134">
        <v>64.64</v>
      </c>
      <c r="Q31" s="134">
        <v>57.45</v>
      </c>
      <c r="R31" s="2">
        <v>55.14</v>
      </c>
      <c r="S31" s="134">
        <v>28.06</v>
      </c>
      <c r="T31" s="134">
        <v>53.76</v>
      </c>
      <c r="U31" s="134">
        <v>62.222000000000001</v>
      </c>
      <c r="V31" s="134">
        <v>54.59</v>
      </c>
      <c r="W31" s="134">
        <v>45.23</v>
      </c>
      <c r="X31" s="53">
        <v>51.17319047619047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27.66</v>
      </c>
      <c r="D32" s="134">
        <v>29.53</v>
      </c>
      <c r="E32" s="134">
        <v>32.24</v>
      </c>
      <c r="F32" s="134">
        <v>22.25</v>
      </c>
      <c r="G32" s="2">
        <v>22.51</v>
      </c>
      <c r="H32" s="134">
        <v>33.25</v>
      </c>
      <c r="I32" s="134">
        <v>18</v>
      </c>
      <c r="J32" s="134">
        <v>29.71</v>
      </c>
      <c r="K32" s="134">
        <v>30.05</v>
      </c>
      <c r="L32" s="134">
        <v>34.4</v>
      </c>
      <c r="M32" s="134">
        <v>23.43</v>
      </c>
      <c r="N32" s="134">
        <v>24.03</v>
      </c>
      <c r="O32" s="134">
        <v>21.77</v>
      </c>
      <c r="P32" s="134">
        <v>37.369999999999997</v>
      </c>
      <c r="Q32" s="134">
        <v>26.68</v>
      </c>
      <c r="R32" s="2">
        <v>35.869999999999997</v>
      </c>
      <c r="S32" s="2">
        <v>23.4</v>
      </c>
      <c r="T32" s="2">
        <v>29.87</v>
      </c>
      <c r="U32" s="134">
        <v>24.29</v>
      </c>
      <c r="V32" s="134">
        <v>26.75</v>
      </c>
      <c r="W32" s="134">
        <v>25.09</v>
      </c>
      <c r="X32" s="53">
        <v>27.530952380952385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32.15</v>
      </c>
      <c r="V34" s="2">
        <v>16.531904999999998</v>
      </c>
      <c r="W34" s="134">
        <v>22.72138</v>
      </c>
      <c r="X34" s="53">
        <v>20.850543571428574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11.653207999999999</v>
      </c>
      <c r="D35" s="2">
        <v>14.52</v>
      </c>
      <c r="E35" s="2">
        <v>13.4</v>
      </c>
      <c r="F35" s="2">
        <v>13.45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16.03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20.190000000000001</v>
      </c>
      <c r="V35" s="2">
        <v>11.395295000000001</v>
      </c>
      <c r="W35" s="134">
        <v>18.56503</v>
      </c>
      <c r="X35" s="53">
        <v>14.514428666666666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42.5</v>
      </c>
      <c r="D37" s="134">
        <v>110</v>
      </c>
      <c r="E37" s="134">
        <v>125.14</v>
      </c>
      <c r="F37" s="134">
        <v>31.06</v>
      </c>
      <c r="G37" s="134">
        <v>58.46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112.1</v>
      </c>
      <c r="N37" s="134">
        <v>29.6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78.838800000000006</v>
      </c>
      <c r="U37" s="134">
        <v>42.64</v>
      </c>
      <c r="V37" s="134">
        <v>40</v>
      </c>
      <c r="W37" s="134">
        <v>51.9</v>
      </c>
      <c r="X37" s="53">
        <v>64.621501285714288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13.57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25.48</v>
      </c>
      <c r="N39" s="20">
        <v>18.29</v>
      </c>
      <c r="O39" s="20">
        <v>9.67</v>
      </c>
      <c r="P39" s="20">
        <v>15.4</v>
      </c>
      <c r="Q39" s="20">
        <v>9.33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7.1423333333333341</v>
      </c>
      <c r="X39" s="57">
        <v>17.417622449206345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150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262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34.450000000000003</v>
      </c>
      <c r="H8" s="134">
        <v>55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38.049999999999997</v>
      </c>
      <c r="N8" s="134">
        <v>45.47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36.270000000000003</v>
      </c>
      <c r="U8" s="134">
        <v>47.5</v>
      </c>
      <c r="V8" s="134">
        <v>37.909999999999997</v>
      </c>
      <c r="W8" s="134">
        <v>36.119999999999997</v>
      </c>
      <c r="X8" s="53">
        <v>40.942857142857143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3.49</v>
      </c>
      <c r="G9" s="18">
        <v>3.59</v>
      </c>
      <c r="H9" s="19">
        <v>3.75</v>
      </c>
      <c r="I9" s="19">
        <v>3.71</v>
      </c>
      <c r="J9" s="19">
        <v>3.75</v>
      </c>
      <c r="K9" s="19">
        <v>3.8</v>
      </c>
      <c r="L9" s="19">
        <v>4.12</v>
      </c>
      <c r="M9" s="19">
        <v>3.99</v>
      </c>
      <c r="N9" s="19">
        <v>4.58</v>
      </c>
      <c r="O9" s="19">
        <v>3.3</v>
      </c>
      <c r="P9" s="19">
        <v>3.82</v>
      </c>
      <c r="Q9" s="19">
        <v>3.74</v>
      </c>
      <c r="R9" s="18">
        <v>4.38</v>
      </c>
      <c r="S9" s="19">
        <v>5.37</v>
      </c>
      <c r="T9" s="19">
        <v>4.55</v>
      </c>
      <c r="U9" s="19">
        <v>4.8600000000000003</v>
      </c>
      <c r="V9" s="19">
        <v>4.3099999999999996</v>
      </c>
      <c r="W9" s="19">
        <v>4.34</v>
      </c>
      <c r="X9" s="54">
        <v>4.1280952380952378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263.38</v>
      </c>
      <c r="G10" s="2">
        <v>259.19</v>
      </c>
      <c r="H10" s="134">
        <v>288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353.5</v>
      </c>
      <c r="N10" s="134">
        <v>426.67</v>
      </c>
      <c r="O10" s="134">
        <v>300</v>
      </c>
      <c r="P10" s="134">
        <v>290</v>
      </c>
      <c r="Q10" s="134">
        <v>274.60000000000002</v>
      </c>
      <c r="R10" s="2">
        <v>310</v>
      </c>
      <c r="S10" s="134">
        <v>420</v>
      </c>
      <c r="T10" s="134">
        <v>343.24</v>
      </c>
      <c r="U10" s="134">
        <v>270.20999999999998</v>
      </c>
      <c r="V10" s="134">
        <v>250</v>
      </c>
      <c r="W10" s="134">
        <v>287.95999999999998</v>
      </c>
      <c r="X10" s="53">
        <v>315.82142857142856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0.41</v>
      </c>
      <c r="G11" s="18">
        <v>0.36799999999999999</v>
      </c>
      <c r="H11" s="19">
        <v>0.37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0.50360000000000005</v>
      </c>
      <c r="N11" s="19">
        <v>0.56899999999999995</v>
      </c>
      <c r="O11" s="19">
        <v>0.39500000000000002</v>
      </c>
      <c r="P11" s="19">
        <v>0.39340000000000003</v>
      </c>
      <c r="Q11" s="19">
        <v>0.43200000000000005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0.41320000000000001</v>
      </c>
      <c r="X11" s="54">
        <v>0.45181904761904768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29</v>
      </c>
      <c r="E12" s="134">
        <v>73.77</v>
      </c>
      <c r="F12" s="134">
        <v>49</v>
      </c>
      <c r="G12" s="2">
        <v>72.5</v>
      </c>
      <c r="H12" s="134">
        <v>68.5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30.09</v>
      </c>
      <c r="P12" s="134">
        <v>55.67</v>
      </c>
      <c r="Q12" s="134">
        <v>61.5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93.29</v>
      </c>
      <c r="X12" s="53">
        <v>62.456666666666663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69.36</v>
      </c>
      <c r="H13" s="134">
        <v>79</v>
      </c>
      <c r="I13" s="134">
        <v>80</v>
      </c>
      <c r="J13" s="134">
        <v>95.78</v>
      </c>
      <c r="K13" s="134">
        <v>76.650000000000006</v>
      </c>
      <c r="L13" s="134">
        <v>70.95</v>
      </c>
      <c r="M13" s="134">
        <v>85.09</v>
      </c>
      <c r="N13" s="134">
        <v>76.81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90.95</v>
      </c>
      <c r="X13" s="53">
        <v>82.342857142857156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</v>
      </c>
      <c r="H14" s="67">
        <v>0.83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0.83</v>
      </c>
      <c r="O14" s="67">
        <v>0.37</v>
      </c>
      <c r="P14" s="67">
        <v>0.35</v>
      </c>
      <c r="Q14" s="67">
        <v>0.47</v>
      </c>
      <c r="R14" s="68">
        <v>0.66</v>
      </c>
      <c r="S14" s="67">
        <v>0.4</v>
      </c>
      <c r="T14" s="67">
        <v>0.64</v>
      </c>
      <c r="U14" s="67">
        <v>0.47</v>
      </c>
      <c r="V14" s="133">
        <v>0.43</v>
      </c>
      <c r="W14" s="67">
        <v>0.5216900000000001</v>
      </c>
      <c r="X14" s="54">
        <v>0.55865190476190485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3</v>
      </c>
      <c r="F15" s="134">
        <v>1.65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2.8</v>
      </c>
      <c r="N15" s="134">
        <v>2.9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2.2200000000000002</v>
      </c>
      <c r="X15" s="53">
        <v>2.6261904761904757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30.09</v>
      </c>
      <c r="E16" s="134">
        <v>25.88</v>
      </c>
      <c r="F16" s="134">
        <v>23.56</v>
      </c>
      <c r="G16" s="2">
        <v>20.2</v>
      </c>
      <c r="H16" s="134">
        <v>26.95</v>
      </c>
      <c r="I16" s="134">
        <v>26</v>
      </c>
      <c r="J16" s="134">
        <v>31.16</v>
      </c>
      <c r="K16" s="134">
        <v>21.93</v>
      </c>
      <c r="L16" s="134">
        <v>17.46</v>
      </c>
      <c r="M16" s="134">
        <v>18.649999999999999</v>
      </c>
      <c r="N16" s="134">
        <v>25.77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18.899999999999999</v>
      </c>
      <c r="U16" s="134">
        <v>21.34</v>
      </c>
      <c r="V16" s="134">
        <v>20.5</v>
      </c>
      <c r="W16" s="134">
        <v>18.55</v>
      </c>
      <c r="X16" s="53">
        <v>23.339999999999996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192</v>
      </c>
      <c r="I17" s="134">
        <v>72.819999999999993</v>
      </c>
      <c r="J17" s="134">
        <v>182.75</v>
      </c>
      <c r="K17" s="134">
        <v>106</v>
      </c>
      <c r="L17" s="134">
        <v>94</v>
      </c>
      <c r="M17" s="134">
        <v>122.5</v>
      </c>
      <c r="N17" s="134">
        <v>88.22</v>
      </c>
      <c r="O17" s="134">
        <v>82.5</v>
      </c>
      <c r="P17" s="134">
        <v>106.92</v>
      </c>
      <c r="Q17" s="134">
        <v>119.5</v>
      </c>
      <c r="R17" s="2">
        <v>102</v>
      </c>
      <c r="S17" s="134">
        <v>69.25</v>
      </c>
      <c r="T17" s="134">
        <v>141.46</v>
      </c>
      <c r="U17" s="134">
        <v>98.1</v>
      </c>
      <c r="V17" s="134">
        <v>70</v>
      </c>
      <c r="W17" s="134">
        <v>100.27</v>
      </c>
      <c r="X17" s="53">
        <v>113.22333333333333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370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456.15</v>
      </c>
      <c r="N18" s="134">
        <v>364.21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832.86</v>
      </c>
      <c r="U18" s="134">
        <v>440</v>
      </c>
      <c r="V18" s="134">
        <v>58.88</v>
      </c>
      <c r="W18" s="134">
        <v>356.9</v>
      </c>
      <c r="X18" s="53">
        <v>414.39738095238084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394.9</v>
      </c>
      <c r="D19" s="134">
        <v>444.5</v>
      </c>
      <c r="E19" s="134">
        <v>262.3</v>
      </c>
      <c r="F19" s="2">
        <v>266.85000000000002</v>
      </c>
      <c r="G19" s="2">
        <v>246</v>
      </c>
      <c r="H19" s="134">
        <v>333.99</v>
      </c>
      <c r="I19" s="134">
        <v>185</v>
      </c>
      <c r="J19" s="134">
        <v>328.1</v>
      </c>
      <c r="K19" s="134">
        <v>352</v>
      </c>
      <c r="L19" s="2">
        <v>269.09500000000003</v>
      </c>
      <c r="M19" s="2">
        <v>245.35</v>
      </c>
      <c r="N19" s="134">
        <v>309.29000000000002</v>
      </c>
      <c r="O19" s="134">
        <v>290</v>
      </c>
      <c r="P19" s="134">
        <v>202.91</v>
      </c>
      <c r="Q19" s="134">
        <v>311.5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284.54642857142852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90.71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71.5</v>
      </c>
      <c r="N20" s="134">
        <v>56.61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39.81</v>
      </c>
      <c r="U20" s="134">
        <v>37.29</v>
      </c>
      <c r="V20" s="134">
        <v>54</v>
      </c>
      <c r="W20" s="134">
        <v>43.05</v>
      </c>
      <c r="X20" s="53">
        <v>62.277142857142842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40.72</v>
      </c>
      <c r="D21" s="134">
        <v>20.81</v>
      </c>
      <c r="E21" s="134">
        <v>27.27</v>
      </c>
      <c r="F21" s="134">
        <v>21.1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25.08</v>
      </c>
      <c r="N21" s="134">
        <v>25.72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</v>
      </c>
      <c r="U21" s="134">
        <v>16.52</v>
      </c>
      <c r="V21" s="134">
        <v>21.5</v>
      </c>
      <c r="W21" s="134">
        <v>17.66</v>
      </c>
      <c r="X21" s="53">
        <v>25.301904761904758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300</v>
      </c>
      <c r="G22" s="2">
        <v>461</v>
      </c>
      <c r="H22" s="134">
        <v>435.69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456.1</v>
      </c>
      <c r="N22" s="134">
        <v>292.39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1191.32</v>
      </c>
      <c r="U22" s="134">
        <v>581.66999999999996</v>
      </c>
      <c r="V22" s="134">
        <v>279.89999999999998</v>
      </c>
      <c r="W22" s="134">
        <v>310.69</v>
      </c>
      <c r="X22" s="53">
        <v>458.90380952380957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9.59</v>
      </c>
      <c r="G23" s="2">
        <v>11.42</v>
      </c>
      <c r="H23" s="134">
        <v>19.7</v>
      </c>
      <c r="I23" s="134">
        <v>14</v>
      </c>
      <c r="J23" s="134">
        <v>30.88</v>
      </c>
      <c r="K23" s="134">
        <v>13.5</v>
      </c>
      <c r="L23" s="134">
        <v>22</v>
      </c>
      <c r="M23" s="134">
        <v>24.2</v>
      </c>
      <c r="N23" s="134">
        <v>12.94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4.8499999999999996</v>
      </c>
      <c r="W23" s="134">
        <v>11.48</v>
      </c>
      <c r="X23" s="53">
        <v>16.672857142857147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93.35</v>
      </c>
      <c r="N24" s="134">
        <v>78.89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83.957619047619048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8.1999999999999993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10.26</v>
      </c>
      <c r="K25" s="134">
        <v>13.01</v>
      </c>
      <c r="L25" s="134">
        <v>11.025</v>
      </c>
      <c r="M25" s="134">
        <v>11.15</v>
      </c>
      <c r="N25" s="134">
        <v>6.41</v>
      </c>
      <c r="O25" s="134">
        <v>5.5</v>
      </c>
      <c r="P25" s="134">
        <v>7.75</v>
      </c>
      <c r="Q25" s="134">
        <v>15.93</v>
      </c>
      <c r="R25" s="2">
        <v>11.95</v>
      </c>
      <c r="S25" s="134">
        <v>8.5</v>
      </c>
      <c r="T25" s="134">
        <v>24.54</v>
      </c>
      <c r="U25" s="134">
        <v>13.12</v>
      </c>
      <c r="V25" s="134">
        <v>7.8</v>
      </c>
      <c r="W25" s="134">
        <v>10.624444444444444</v>
      </c>
      <c r="X25" s="53">
        <v>10.408068783068783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8.84</v>
      </c>
      <c r="E26" s="134">
        <v>5.81</v>
      </c>
      <c r="F26" s="134">
        <v>4.78</v>
      </c>
      <c r="G26" s="2">
        <v>4.8</v>
      </c>
      <c r="H26" s="134">
        <v>10.41</v>
      </c>
      <c r="I26" s="134">
        <v>5.2</v>
      </c>
      <c r="J26" s="134">
        <v>8.73</v>
      </c>
      <c r="K26" s="134">
        <v>7.75</v>
      </c>
      <c r="L26" s="134">
        <v>12.25</v>
      </c>
      <c r="M26" s="134">
        <v>8.99</v>
      </c>
      <c r="N26" s="2">
        <v>6.11</v>
      </c>
      <c r="O26" s="134">
        <v>3.14</v>
      </c>
      <c r="P26" s="134">
        <v>14.49</v>
      </c>
      <c r="Q26" s="134">
        <v>7.65</v>
      </c>
      <c r="R26" s="2">
        <v>10.5</v>
      </c>
      <c r="S26" s="134">
        <v>19.059999999999999</v>
      </c>
      <c r="T26" s="134">
        <v>19.260000000000002</v>
      </c>
      <c r="U26" s="134">
        <v>9.31</v>
      </c>
      <c r="V26" s="134">
        <v>7.25</v>
      </c>
      <c r="W26" s="134">
        <v>8.23</v>
      </c>
      <c r="X26" s="53">
        <v>9.2647619047619028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1.22</v>
      </c>
      <c r="F27" s="19">
        <v>0.9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1</v>
      </c>
      <c r="N27" s="19">
        <v>1.33</v>
      </c>
      <c r="O27" s="19">
        <v>0.75</v>
      </c>
      <c r="P27" s="19">
        <v>1.41</v>
      </c>
      <c r="Q27" s="19">
        <v>1.27</v>
      </c>
      <c r="R27" s="18">
        <v>0.97</v>
      </c>
      <c r="S27" s="18">
        <v>1.1200000000000001</v>
      </c>
      <c r="T27" s="18">
        <v>1.34</v>
      </c>
      <c r="U27" s="19">
        <v>1.07</v>
      </c>
      <c r="V27" s="133">
        <v>0.83</v>
      </c>
      <c r="W27" s="19">
        <v>0.81930000000000003</v>
      </c>
      <c r="X27" s="54">
        <v>1.0402047619047619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61.56</v>
      </c>
      <c r="E28" s="135">
        <v>72.11</v>
      </c>
      <c r="F28" s="134">
        <v>86.86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79.13</v>
      </c>
      <c r="N28" s="134">
        <v>65.069999999999993</v>
      </c>
      <c r="O28" s="134">
        <v>66.31</v>
      </c>
      <c r="P28" s="134">
        <v>144.72</v>
      </c>
      <c r="Q28" s="134">
        <v>96.61</v>
      </c>
      <c r="R28" s="2">
        <v>72.55</v>
      </c>
      <c r="S28" s="134">
        <v>67.83</v>
      </c>
      <c r="T28" s="134">
        <v>114.73</v>
      </c>
      <c r="U28" s="134">
        <v>97.46</v>
      </c>
      <c r="V28" s="134">
        <v>44.95</v>
      </c>
      <c r="W28" s="134">
        <v>68.11</v>
      </c>
      <c r="X28" s="53">
        <v>80.931904761904747</v>
      </c>
      <c r="Y28" s="9"/>
    </row>
    <row r="29" spans="1:25" ht="11.25" x14ac:dyDescent="0.2">
      <c r="A29" s="29" t="s">
        <v>40</v>
      </c>
      <c r="B29" s="120" t="s">
        <v>94</v>
      </c>
      <c r="C29" s="134">
        <v>544.89</v>
      </c>
      <c r="D29" s="134">
        <v>220</v>
      </c>
      <c r="E29" s="134">
        <v>213.94</v>
      </c>
      <c r="F29" s="134">
        <v>245.16</v>
      </c>
      <c r="G29" s="2">
        <v>219.5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299.77999999999997</v>
      </c>
      <c r="N29" s="134">
        <v>224.25</v>
      </c>
      <c r="O29" s="134">
        <v>216.87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274.11</v>
      </c>
      <c r="U29" s="134">
        <v>247.21</v>
      </c>
      <c r="V29" s="134">
        <v>199</v>
      </c>
      <c r="W29" s="134">
        <v>181.78</v>
      </c>
      <c r="X29" s="53">
        <v>261.3219047619047</v>
      </c>
      <c r="Y29" s="9"/>
    </row>
    <row r="30" spans="1:25" ht="11.25" x14ac:dyDescent="0.2">
      <c r="A30" s="29" t="s">
        <v>41</v>
      </c>
      <c r="B30" s="120" t="s">
        <v>94</v>
      </c>
      <c r="C30" s="134">
        <v>81.53</v>
      </c>
      <c r="D30" s="134">
        <v>57.1</v>
      </c>
      <c r="E30" s="134">
        <v>52.28</v>
      </c>
      <c r="F30" s="134">
        <v>40.46</v>
      </c>
      <c r="G30" s="2">
        <v>33.619999999999997</v>
      </c>
      <c r="H30" s="134">
        <v>51.5</v>
      </c>
      <c r="I30" s="134">
        <v>30</v>
      </c>
      <c r="J30" s="134">
        <v>85.58</v>
      </c>
      <c r="K30" s="134">
        <v>54.15</v>
      </c>
      <c r="L30" s="134">
        <v>41.25</v>
      </c>
      <c r="M30" s="134">
        <v>57.8</v>
      </c>
      <c r="N30" s="134">
        <v>40.880000000000003</v>
      </c>
      <c r="O30" s="134">
        <v>36</v>
      </c>
      <c r="P30" s="134">
        <v>83.21</v>
      </c>
      <c r="Q30" s="134">
        <v>52.3</v>
      </c>
      <c r="R30" s="2">
        <v>44.4</v>
      </c>
      <c r="S30" s="134">
        <v>38.39</v>
      </c>
      <c r="T30" s="134">
        <v>49.37</v>
      </c>
      <c r="U30" s="134">
        <v>28.35</v>
      </c>
      <c r="V30" s="134">
        <v>35</v>
      </c>
      <c r="W30" s="134">
        <v>67.760000000000005</v>
      </c>
      <c r="X30" s="53">
        <v>50.520476190476195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35.049999999999997</v>
      </c>
      <c r="E31" s="134">
        <v>43.32</v>
      </c>
      <c r="F31" s="134">
        <v>55.06</v>
      </c>
      <c r="G31" s="2">
        <v>45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59.93</v>
      </c>
      <c r="N31" s="134">
        <v>51.07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54.59</v>
      </c>
      <c r="W31" s="134">
        <v>44.71</v>
      </c>
      <c r="X31" s="53">
        <v>51.253571428571419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21.74</v>
      </c>
      <c r="E32" s="134">
        <v>32.24</v>
      </c>
      <c r="F32" s="134">
        <v>22.5</v>
      </c>
      <c r="G32" s="2">
        <v>23.83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23.41</v>
      </c>
      <c r="N32" s="134">
        <v>23.89</v>
      </c>
      <c r="O32" s="134">
        <v>20.83</v>
      </c>
      <c r="P32" s="134">
        <v>34.82</v>
      </c>
      <c r="Q32" s="134">
        <v>26.68</v>
      </c>
      <c r="R32" s="2">
        <v>35</v>
      </c>
      <c r="S32" s="2">
        <v>23.4</v>
      </c>
      <c r="T32" s="2">
        <v>29.2</v>
      </c>
      <c r="U32" s="134">
        <v>24.28</v>
      </c>
      <c r="V32" s="134">
        <v>26.75</v>
      </c>
      <c r="W32" s="134">
        <v>24.33</v>
      </c>
      <c r="X32" s="53">
        <v>26.948095238095238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20.698785476190476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13.4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15.88</v>
      </c>
      <c r="N35" s="134">
        <v>13.07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16.969100000000001</v>
      </c>
      <c r="U35" s="2">
        <v>20.18</v>
      </c>
      <c r="V35" s="2">
        <v>11.395295000000001</v>
      </c>
      <c r="W35" s="134">
        <v>18.494009999999999</v>
      </c>
      <c r="X35" s="53">
        <v>14.471139857142854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112.08</v>
      </c>
      <c r="N37" s="134">
        <v>29.44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42.41</v>
      </c>
      <c r="V37" s="134">
        <v>40</v>
      </c>
      <c r="W37" s="134">
        <v>51.9</v>
      </c>
      <c r="X37" s="53">
        <v>64.147229857142861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18.57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25.45</v>
      </c>
      <c r="N39" s="20">
        <v>18.16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7.0996666666666668</v>
      </c>
      <c r="X39" s="57">
        <v>17.669876417460312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140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261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44.89</v>
      </c>
      <c r="G8" s="2">
        <v>33.78</v>
      </c>
      <c r="H8" s="134">
        <v>52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</v>
      </c>
      <c r="N8" s="134">
        <v>45.36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35.86</v>
      </c>
      <c r="U8" s="134">
        <v>47.38</v>
      </c>
      <c r="V8" s="134">
        <v>38</v>
      </c>
      <c r="W8" s="134">
        <v>36.11</v>
      </c>
      <c r="X8" s="53">
        <v>40.781428571428577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3.38</v>
      </c>
      <c r="G9" s="18">
        <v>3.74</v>
      </c>
      <c r="H9" s="19">
        <v>3.72</v>
      </c>
      <c r="I9" s="19">
        <v>3.71</v>
      </c>
      <c r="J9" s="19">
        <v>3.75</v>
      </c>
      <c r="K9" s="19">
        <v>3.8</v>
      </c>
      <c r="L9" s="19">
        <v>4.03</v>
      </c>
      <c r="M9" s="19">
        <v>3.99</v>
      </c>
      <c r="N9" s="19">
        <v>4.6100000000000003</v>
      </c>
      <c r="O9" s="19">
        <v>3.3</v>
      </c>
      <c r="P9" s="19">
        <v>3.82</v>
      </c>
      <c r="Q9" s="19">
        <v>3.74</v>
      </c>
      <c r="R9" s="18">
        <v>4.38</v>
      </c>
      <c r="S9" s="19">
        <v>5.39</v>
      </c>
      <c r="T9" s="19">
        <v>4.57</v>
      </c>
      <c r="U9" s="19">
        <v>4.8600000000000003</v>
      </c>
      <c r="V9" s="19">
        <v>4.3099999999999996</v>
      </c>
      <c r="W9" s="19">
        <v>4.3499999999999996</v>
      </c>
      <c r="X9" s="54">
        <v>4.1280952380952369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253</v>
      </c>
      <c r="G10" s="2">
        <v>265.69</v>
      </c>
      <c r="H10" s="134">
        <v>285.5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353.4</v>
      </c>
      <c r="N10" s="134">
        <v>428.18</v>
      </c>
      <c r="O10" s="134">
        <v>302.5</v>
      </c>
      <c r="P10" s="134">
        <v>286.67</v>
      </c>
      <c r="Q10" s="134">
        <v>274.60000000000002</v>
      </c>
      <c r="R10" s="2">
        <v>301.67</v>
      </c>
      <c r="S10" s="134">
        <v>420</v>
      </c>
      <c r="T10" s="134">
        <v>340.74</v>
      </c>
      <c r="U10" s="134">
        <v>270.20999999999998</v>
      </c>
      <c r="V10" s="134">
        <v>250</v>
      </c>
      <c r="W10" s="134">
        <v>287.95999999999998</v>
      </c>
      <c r="X10" s="53">
        <v>315.02952380952382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</v>
      </c>
      <c r="G11" s="18">
        <v>0.38900000000000001</v>
      </c>
      <c r="H11" s="19">
        <v>0.37</v>
      </c>
      <c r="I11" s="19">
        <v>0.39</v>
      </c>
      <c r="J11" s="19">
        <v>0.51</v>
      </c>
      <c r="K11" s="19">
        <v>0.312</v>
      </c>
      <c r="L11" s="19">
        <v>0.41499999999999998</v>
      </c>
      <c r="M11" s="19">
        <v>0.50340000000000007</v>
      </c>
      <c r="N11" s="19">
        <v>0.5706</v>
      </c>
      <c r="O11" s="19">
        <v>0.37</v>
      </c>
      <c r="P11" s="19">
        <v>0.39</v>
      </c>
      <c r="Q11" s="19">
        <v>0.44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0.41479999999999995</v>
      </c>
      <c r="X11" s="54">
        <v>0.45079999999999998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72.599999999999994</v>
      </c>
      <c r="F12" s="134">
        <v>49</v>
      </c>
      <c r="G12" s="2">
        <v>72</v>
      </c>
      <c r="H12" s="134">
        <v>67.5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43</v>
      </c>
      <c r="O12" s="134">
        <v>29.17</v>
      </c>
      <c r="P12" s="134">
        <v>55.67</v>
      </c>
      <c r="Q12" s="134">
        <v>60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93.14</v>
      </c>
      <c r="X12" s="53">
        <v>62.310476190476187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67.209999999999994</v>
      </c>
      <c r="H13" s="134">
        <v>78</v>
      </c>
      <c r="I13" s="134">
        <v>80</v>
      </c>
      <c r="J13" s="134">
        <v>95.78</v>
      </c>
      <c r="K13" s="134">
        <v>76.650000000000006</v>
      </c>
      <c r="L13" s="134">
        <v>73.900000000000006</v>
      </c>
      <c r="M13" s="134">
        <v>85.07</v>
      </c>
      <c r="N13" s="134">
        <v>75.94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90.84</v>
      </c>
      <c r="X13" s="53">
        <v>82.523809523809518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0.85</v>
      </c>
      <c r="I14" s="67">
        <v>0.59</v>
      </c>
      <c r="J14" s="67">
        <v>0.48</v>
      </c>
      <c r="K14" s="67">
        <v>0.89</v>
      </c>
      <c r="L14" s="67">
        <v>0.55000000000000004</v>
      </c>
      <c r="M14" s="67">
        <v>0.76</v>
      </c>
      <c r="N14" s="67">
        <v>0.83</v>
      </c>
      <c r="O14" s="67">
        <v>0.38</v>
      </c>
      <c r="P14" s="67">
        <v>0.35</v>
      </c>
      <c r="Q14" s="67">
        <v>0.47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0.5216900000000001</v>
      </c>
      <c r="X14" s="54">
        <v>0.56103285714285722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3.16</v>
      </c>
      <c r="E15" s="134">
        <v>3</v>
      </c>
      <c r="F15" s="134">
        <v>1.65</v>
      </c>
      <c r="G15" s="2">
        <v>2.7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2.5099999999999998</v>
      </c>
      <c r="V15" s="132">
        <v>2.5</v>
      </c>
      <c r="W15" s="134">
        <v>2.2200000000000002</v>
      </c>
      <c r="X15" s="53">
        <v>2.6209523809523807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30.35</v>
      </c>
      <c r="E16" s="134">
        <v>25.88</v>
      </c>
      <c r="F16" s="134">
        <v>23.53</v>
      </c>
      <c r="G16" s="2">
        <v>19.89</v>
      </c>
      <c r="H16" s="134">
        <v>26.95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18.649999999999999</v>
      </c>
      <c r="N16" s="134">
        <v>25.61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19.11</v>
      </c>
      <c r="U16" s="134">
        <v>21.34</v>
      </c>
      <c r="V16" s="134">
        <v>20.5</v>
      </c>
      <c r="W16" s="134">
        <v>18.45</v>
      </c>
      <c r="X16" s="53">
        <v>23.282857142857139</v>
      </c>
      <c r="Y16" s="9"/>
    </row>
    <row r="17" spans="1:25" ht="11.25" x14ac:dyDescent="0.2">
      <c r="A17" s="29" t="s">
        <v>30</v>
      </c>
      <c r="B17" s="120" t="s">
        <v>94</v>
      </c>
      <c r="C17" s="134">
        <v>106</v>
      </c>
      <c r="D17" s="134">
        <v>220</v>
      </c>
      <c r="E17" s="134">
        <v>70.5</v>
      </c>
      <c r="F17" s="134">
        <v>116</v>
      </c>
      <c r="G17" s="2">
        <v>118</v>
      </c>
      <c r="H17" s="134">
        <v>189</v>
      </c>
      <c r="I17" s="134">
        <v>72.819999999999993</v>
      </c>
      <c r="J17" s="134">
        <v>182.75</v>
      </c>
      <c r="K17" s="134">
        <v>102</v>
      </c>
      <c r="L17" s="134">
        <v>94</v>
      </c>
      <c r="M17" s="134">
        <v>122.48</v>
      </c>
      <c r="N17" s="134">
        <v>87.74</v>
      </c>
      <c r="O17" s="134">
        <v>82.5</v>
      </c>
      <c r="P17" s="134">
        <v>106.92</v>
      </c>
      <c r="Q17" s="134">
        <v>119</v>
      </c>
      <c r="R17" s="2">
        <v>102</v>
      </c>
      <c r="S17" s="134">
        <v>69</v>
      </c>
      <c r="T17" s="134">
        <v>139.52000000000001</v>
      </c>
      <c r="U17" s="134">
        <v>96.7</v>
      </c>
      <c r="V17" s="134">
        <v>75.45</v>
      </c>
      <c r="W17" s="134">
        <v>100.27</v>
      </c>
      <c r="X17" s="53">
        <v>112.98333333333332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515</v>
      </c>
      <c r="E18" s="134">
        <v>302.68</v>
      </c>
      <c r="F18" s="134">
        <v>295.33999999999997</v>
      </c>
      <c r="G18" s="2">
        <v>382.65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</v>
      </c>
      <c r="N18" s="134">
        <v>363.27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420.495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266.58999999999997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245.12</v>
      </c>
      <c r="N19" s="134">
        <v>308.2</v>
      </c>
      <c r="O19" s="134">
        <v>290</v>
      </c>
      <c r="P19" s="134">
        <v>202.91</v>
      </c>
      <c r="Q19" s="134">
        <v>291.5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285.10785714285714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74</v>
      </c>
      <c r="D20" s="134">
        <v>89.73</v>
      </c>
      <c r="E20" s="134">
        <v>73.459999999999994</v>
      </c>
      <c r="F20" s="134">
        <v>64.84</v>
      </c>
      <c r="G20" s="2">
        <v>71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71.400000000000006</v>
      </c>
      <c r="N20" s="134">
        <v>56.15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39.270000000000003</v>
      </c>
      <c r="U20" s="134">
        <v>36.79</v>
      </c>
      <c r="V20" s="134">
        <v>54</v>
      </c>
      <c r="W20" s="134">
        <v>43.05</v>
      </c>
      <c r="X20" s="53">
        <v>62.89238095238094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40.299999999999997</v>
      </c>
      <c r="D21" s="134">
        <v>21.31</v>
      </c>
      <c r="E21" s="134">
        <v>27.27</v>
      </c>
      <c r="F21" s="134">
        <v>21</v>
      </c>
      <c r="G21" s="2">
        <v>24.5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25.2</v>
      </c>
      <c r="N21" s="134">
        <v>25.47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25.331428571428567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450</v>
      </c>
      <c r="E22" s="134">
        <v>349.54</v>
      </c>
      <c r="F22" s="134">
        <v>294</v>
      </c>
      <c r="G22" s="2">
        <v>461</v>
      </c>
      <c r="H22" s="134">
        <v>435.69</v>
      </c>
      <c r="I22" s="134">
        <v>362</v>
      </c>
      <c r="J22" s="134">
        <v>372.87</v>
      </c>
      <c r="K22" s="134">
        <v>375.5</v>
      </c>
      <c r="L22" s="134">
        <v>370</v>
      </c>
      <c r="M22" s="134">
        <v>456</v>
      </c>
      <c r="N22" s="134">
        <v>290.8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1171.45</v>
      </c>
      <c r="U22" s="134">
        <v>581.66999999999996</v>
      </c>
      <c r="V22" s="134">
        <v>273</v>
      </c>
      <c r="W22" s="134">
        <v>308.51</v>
      </c>
      <c r="X22" s="53">
        <v>455.80380952380955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9.59</v>
      </c>
      <c r="G23" s="2">
        <v>11.34</v>
      </c>
      <c r="H23" s="134">
        <v>20</v>
      </c>
      <c r="I23" s="134">
        <v>14</v>
      </c>
      <c r="J23" s="134">
        <v>30.78</v>
      </c>
      <c r="K23" s="134">
        <v>13.5</v>
      </c>
      <c r="L23" s="134">
        <v>21</v>
      </c>
      <c r="M23" s="134">
        <v>24.23</v>
      </c>
      <c r="N23" s="134">
        <v>12.86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11.45</v>
      </c>
      <c r="X23" s="53">
        <v>16.567619047619047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</v>
      </c>
      <c r="N24" s="134">
        <v>78.45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83.934285714285721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7.59</v>
      </c>
      <c r="E25" s="134">
        <v>7.55</v>
      </c>
      <c r="F25" s="134">
        <v>5</v>
      </c>
      <c r="G25" s="2">
        <v>11.05</v>
      </c>
      <c r="H25" s="134">
        <v>14.62</v>
      </c>
      <c r="I25" s="134">
        <v>6.99</v>
      </c>
      <c r="J25" s="134">
        <v>10.26</v>
      </c>
      <c r="K25" s="134">
        <v>13.18</v>
      </c>
      <c r="L25" s="134">
        <v>11.025</v>
      </c>
      <c r="M25" s="134">
        <v>11.14</v>
      </c>
      <c r="N25" s="134">
        <v>6.36</v>
      </c>
      <c r="O25" s="134">
        <v>5.5</v>
      </c>
      <c r="P25" s="134">
        <v>7.75</v>
      </c>
      <c r="Q25" s="134">
        <v>15.76</v>
      </c>
      <c r="R25" s="2">
        <v>11.85</v>
      </c>
      <c r="S25" s="134">
        <v>8.36</v>
      </c>
      <c r="T25" s="134">
        <v>25.23</v>
      </c>
      <c r="U25" s="134">
        <v>13.12</v>
      </c>
      <c r="V25" s="134">
        <v>7.3</v>
      </c>
      <c r="W25" s="134">
        <v>10.600555555555555</v>
      </c>
      <c r="X25" s="53">
        <v>10.36835978835979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8.82</v>
      </c>
      <c r="E26" s="134">
        <v>5.81</v>
      </c>
      <c r="F26" s="134">
        <v>4.9400000000000004</v>
      </c>
      <c r="G26" s="2">
        <v>4.32</v>
      </c>
      <c r="H26" s="134">
        <v>12.35</v>
      </c>
      <c r="I26" s="134">
        <v>5.2</v>
      </c>
      <c r="J26" s="134">
        <v>8.73</v>
      </c>
      <c r="K26" s="134">
        <v>7.21</v>
      </c>
      <c r="L26" s="134">
        <v>12.23</v>
      </c>
      <c r="M26" s="134">
        <v>8.99</v>
      </c>
      <c r="N26" s="2">
        <v>6.03</v>
      </c>
      <c r="O26" s="134">
        <v>3.14</v>
      </c>
      <c r="P26" s="134">
        <v>14.49</v>
      </c>
      <c r="Q26" s="134">
        <v>7.66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9.2799999999999994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0.86</v>
      </c>
      <c r="G27" s="18">
        <v>0.78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1.32</v>
      </c>
      <c r="O27" s="19">
        <v>0.75</v>
      </c>
      <c r="P27" s="19">
        <v>1.41</v>
      </c>
      <c r="Q27" s="19">
        <v>1.27</v>
      </c>
      <c r="R27" s="18">
        <v>0.96</v>
      </c>
      <c r="S27" s="18">
        <v>1.1100000000000001</v>
      </c>
      <c r="T27" s="18">
        <v>1.36</v>
      </c>
      <c r="U27" s="19">
        <v>1.07</v>
      </c>
      <c r="V27" s="133">
        <v>0.83</v>
      </c>
      <c r="W27" s="19">
        <v>0.82250000000000001</v>
      </c>
      <c r="X27" s="54">
        <v>1.0360714285714285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72.11</v>
      </c>
      <c r="F28" s="134">
        <v>86.86</v>
      </c>
      <c r="G28" s="2">
        <v>37.96</v>
      </c>
      <c r="H28" s="134">
        <v>76</v>
      </c>
      <c r="I28" s="134">
        <v>68</v>
      </c>
      <c r="J28" s="134">
        <v>83.83</v>
      </c>
      <c r="K28" s="134">
        <v>90.02</v>
      </c>
      <c r="L28" s="134">
        <v>72.66</v>
      </c>
      <c r="M28" s="134">
        <v>79.14</v>
      </c>
      <c r="N28" s="134">
        <v>64.13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</v>
      </c>
      <c r="U28" s="134">
        <v>97.46</v>
      </c>
      <c r="V28" s="134">
        <v>44.95</v>
      </c>
      <c r="W28" s="134">
        <v>68.11</v>
      </c>
      <c r="X28" s="53">
        <v>80.355714285714271</v>
      </c>
      <c r="Y28" s="9"/>
    </row>
    <row r="29" spans="1:25" ht="11.25" x14ac:dyDescent="0.2">
      <c r="A29" s="29" t="s">
        <v>40</v>
      </c>
      <c r="B29" s="120" t="s">
        <v>94</v>
      </c>
      <c r="C29" s="134">
        <v>538.25</v>
      </c>
      <c r="D29" s="134">
        <v>220</v>
      </c>
      <c r="E29" s="134">
        <v>213.94</v>
      </c>
      <c r="F29" s="134">
        <v>245.16</v>
      </c>
      <c r="G29" s="2">
        <v>179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299.58</v>
      </c>
      <c r="N29" s="134">
        <v>223.31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277.06</v>
      </c>
      <c r="U29" s="134">
        <v>247.21</v>
      </c>
      <c r="V29" s="134">
        <v>199</v>
      </c>
      <c r="W29" s="134">
        <v>181.79</v>
      </c>
      <c r="X29" s="53">
        <v>259.1461904761905</v>
      </c>
      <c r="Y29" s="9"/>
    </row>
    <row r="30" spans="1:25" ht="11.25" x14ac:dyDescent="0.2">
      <c r="A30" s="29" t="s">
        <v>41</v>
      </c>
      <c r="B30" s="120" t="s">
        <v>94</v>
      </c>
      <c r="C30" s="134">
        <v>85.75</v>
      </c>
      <c r="D30" s="134">
        <v>58.12</v>
      </c>
      <c r="E30" s="134">
        <v>52.28</v>
      </c>
      <c r="F30" s="134">
        <v>41.29</v>
      </c>
      <c r="G30" s="2">
        <v>33.619999999999997</v>
      </c>
      <c r="H30" s="134">
        <v>51.5</v>
      </c>
      <c r="I30" s="134">
        <v>30</v>
      </c>
      <c r="J30" s="134">
        <v>84.68</v>
      </c>
      <c r="K30" s="134">
        <v>52</v>
      </c>
      <c r="L30" s="134">
        <v>41.25</v>
      </c>
      <c r="M30" s="134">
        <v>57.83</v>
      </c>
      <c r="N30" s="134">
        <v>40.549999999999997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49.54</v>
      </c>
      <c r="U30" s="134">
        <v>28.35</v>
      </c>
      <c r="V30" s="134">
        <v>30</v>
      </c>
      <c r="W30" s="134">
        <v>67.760000000000005</v>
      </c>
      <c r="X30" s="53">
        <v>50.38428571428571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55.05</v>
      </c>
      <c r="G31" s="2">
        <v>45.61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59.94</v>
      </c>
      <c r="N31" s="134">
        <v>51.54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51.248333333333328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21.67</v>
      </c>
      <c r="E32" s="134">
        <v>32.24</v>
      </c>
      <c r="F32" s="134">
        <v>22.5</v>
      </c>
      <c r="G32" s="2">
        <v>22.75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</v>
      </c>
      <c r="N32" s="134">
        <v>23.71</v>
      </c>
      <c r="O32" s="134">
        <v>20.83</v>
      </c>
      <c r="P32" s="134">
        <v>34.82</v>
      </c>
      <c r="Q32" s="134">
        <v>25.25</v>
      </c>
      <c r="R32" s="2">
        <v>35</v>
      </c>
      <c r="S32" s="2">
        <v>22.07</v>
      </c>
      <c r="T32" s="2">
        <v>29.49</v>
      </c>
      <c r="U32" s="134">
        <v>24.28</v>
      </c>
      <c r="V32" s="134">
        <v>26.75</v>
      </c>
      <c r="W32" s="134">
        <v>24.33</v>
      </c>
      <c r="X32" s="53">
        <v>26.766666666666669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22.31</v>
      </c>
      <c r="L34" s="2">
        <v>15.586935000000002</v>
      </c>
      <c r="M34" s="2">
        <v>20.55</v>
      </c>
      <c r="N34" s="134">
        <v>17.72</v>
      </c>
      <c r="O34" s="2">
        <v>16.559999999999999</v>
      </c>
      <c r="P34" s="2">
        <v>19.260000000000002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20.640690238095239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14.6</v>
      </c>
      <c r="L35" s="2">
        <v>11.039769</v>
      </c>
      <c r="M35" s="2">
        <v>15.88</v>
      </c>
      <c r="N35" s="134">
        <v>12.81</v>
      </c>
      <c r="O35" s="2">
        <v>12.28</v>
      </c>
      <c r="P35" s="2">
        <v>14.49</v>
      </c>
      <c r="Q35" s="2">
        <v>18.91</v>
      </c>
      <c r="R35" s="2">
        <v>17.670000000000002</v>
      </c>
      <c r="S35" s="134">
        <v>12.655999999999999</v>
      </c>
      <c r="T35" s="134">
        <v>16.941400000000002</v>
      </c>
      <c r="U35" s="2">
        <v>20.010000000000002</v>
      </c>
      <c r="V35" s="2">
        <v>11.395295000000001</v>
      </c>
      <c r="W35" s="134">
        <v>18.494009999999999</v>
      </c>
      <c r="X35" s="53">
        <v>14.423630333333332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58.89</v>
      </c>
      <c r="J37" s="134">
        <v>66.39</v>
      </c>
      <c r="K37" s="134">
        <v>64.540000000000006</v>
      </c>
      <c r="L37" s="134">
        <v>49.53</v>
      </c>
      <c r="M37" s="134">
        <v>112.06</v>
      </c>
      <c r="N37" s="134">
        <v>29.34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42.31</v>
      </c>
      <c r="V37" s="134">
        <v>40</v>
      </c>
      <c r="W37" s="134">
        <v>51.9</v>
      </c>
      <c r="X37" s="53">
        <v>64.010086999999999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7.98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35</v>
      </c>
      <c r="M39" s="20">
        <v>25.44</v>
      </c>
      <c r="N39" s="20">
        <v>18.02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36.479999999999997</v>
      </c>
      <c r="U39" s="20">
        <v>11.41</v>
      </c>
      <c r="V39" s="20">
        <v>12</v>
      </c>
      <c r="W39" s="20">
        <v>7.0996666666666668</v>
      </c>
      <c r="X39" s="57">
        <v>17.558447846031747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131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260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54.36</v>
      </c>
      <c r="E8" s="134">
        <v>38.71</v>
      </c>
      <c r="F8" s="134">
        <v>43.19</v>
      </c>
      <c r="G8" s="2">
        <v>34.44</v>
      </c>
      <c r="H8" s="134">
        <v>52</v>
      </c>
      <c r="I8" s="134">
        <v>29.6</v>
      </c>
      <c r="J8" s="134">
        <v>46.51</v>
      </c>
      <c r="K8" s="134">
        <v>31.49</v>
      </c>
      <c r="L8" s="134">
        <v>37.61</v>
      </c>
      <c r="M8" s="134">
        <v>37.950000000000003</v>
      </c>
      <c r="N8" s="134">
        <v>45.53</v>
      </c>
      <c r="O8" s="134">
        <v>37.450000000000003</v>
      </c>
      <c r="P8" s="134">
        <v>51.27</v>
      </c>
      <c r="Q8" s="134">
        <v>31.17</v>
      </c>
      <c r="R8" s="2">
        <v>40.11</v>
      </c>
      <c r="S8" s="134">
        <v>31.17</v>
      </c>
      <c r="T8" s="134">
        <v>35.619999999999997</v>
      </c>
      <c r="U8" s="134">
        <v>47</v>
      </c>
      <c r="V8" s="134">
        <v>38</v>
      </c>
      <c r="W8" s="134">
        <v>36.08</v>
      </c>
      <c r="X8" s="53">
        <v>40.202857142857141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</v>
      </c>
      <c r="E9" s="19">
        <v>4.3099999999999996</v>
      </c>
      <c r="F9" s="19">
        <v>3.52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4.03</v>
      </c>
      <c r="M9" s="19">
        <v>3.99</v>
      </c>
      <c r="N9" s="19">
        <v>4.66</v>
      </c>
      <c r="O9" s="19">
        <v>3.3</v>
      </c>
      <c r="P9" s="19">
        <v>3.82</v>
      </c>
      <c r="Q9" s="19">
        <v>3.72</v>
      </c>
      <c r="R9" s="18">
        <v>4.38</v>
      </c>
      <c r="S9" s="19">
        <v>5.37</v>
      </c>
      <c r="T9" s="19">
        <v>4.62</v>
      </c>
      <c r="U9" s="19">
        <v>4.8600000000000003</v>
      </c>
      <c r="V9" s="19">
        <v>4.3099999999999996</v>
      </c>
      <c r="W9" s="19">
        <v>4.3499999999999996</v>
      </c>
      <c r="X9" s="54">
        <v>4.1085714285714285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256</v>
      </c>
      <c r="G10" s="2">
        <v>259.19</v>
      </c>
      <c r="H10" s="134">
        <v>285.5</v>
      </c>
      <c r="I10" s="134">
        <v>317.36</v>
      </c>
      <c r="J10" s="134">
        <v>383.57</v>
      </c>
      <c r="K10" s="134">
        <v>279</v>
      </c>
      <c r="L10" s="134">
        <v>285</v>
      </c>
      <c r="M10" s="134">
        <v>353.25</v>
      </c>
      <c r="N10" s="134">
        <v>426.96</v>
      </c>
      <c r="O10" s="134">
        <v>302.5</v>
      </c>
      <c r="P10" s="134">
        <v>286.67</v>
      </c>
      <c r="Q10" s="134">
        <v>264.2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287.92</v>
      </c>
      <c r="X10" s="53">
        <v>314.58476190476188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0.39100000000000001</v>
      </c>
      <c r="G11" s="18">
        <v>0.3604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0.50319999999999998</v>
      </c>
      <c r="N11" s="19">
        <v>0.56840000000000002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0.68</v>
      </c>
      <c r="T11" s="19">
        <v>0.54</v>
      </c>
      <c r="U11" s="19">
        <v>0.44520000000000004</v>
      </c>
      <c r="V11" s="136">
        <v>0.42</v>
      </c>
      <c r="W11" s="19">
        <v>0.41439999999999999</v>
      </c>
      <c r="X11" s="54">
        <v>0.45169523809523809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41.09</v>
      </c>
      <c r="G12" s="2">
        <v>71</v>
      </c>
      <c r="H12" s="134">
        <v>67.5</v>
      </c>
      <c r="I12" s="134">
        <v>79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29.17</v>
      </c>
      <c r="P12" s="134">
        <v>55.67</v>
      </c>
      <c r="Q12" s="134">
        <v>57.5</v>
      </c>
      <c r="R12" s="2">
        <v>84.11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92.63</v>
      </c>
      <c r="X12" s="53">
        <v>61.405714285714282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</v>
      </c>
      <c r="H13" s="134">
        <v>78</v>
      </c>
      <c r="I13" s="134">
        <v>84</v>
      </c>
      <c r="J13" s="134">
        <v>95.78</v>
      </c>
      <c r="K13" s="134">
        <v>76.650000000000006</v>
      </c>
      <c r="L13" s="134">
        <v>70.95</v>
      </c>
      <c r="M13" s="134">
        <v>85.05</v>
      </c>
      <c r="N13" s="134">
        <v>75.290000000000006</v>
      </c>
      <c r="O13" s="134">
        <v>68</v>
      </c>
      <c r="P13" s="134">
        <v>80.67</v>
      </c>
      <c r="Q13" s="134">
        <v>58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90.78</v>
      </c>
      <c r="X13" s="53">
        <v>82.252857142857152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0.33</v>
      </c>
      <c r="G14" s="68">
        <v>0.5</v>
      </c>
      <c r="H14" s="67">
        <v>0.85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0.38</v>
      </c>
      <c r="P14" s="67">
        <v>0.35</v>
      </c>
      <c r="Q14" s="67">
        <v>0.46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0.55677047619047626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2.9</v>
      </c>
      <c r="F15" s="134">
        <v>1.73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2.86</v>
      </c>
      <c r="O15" s="134">
        <v>1.47</v>
      </c>
      <c r="P15" s="134">
        <v>2.97</v>
      </c>
      <c r="Q15" s="134">
        <v>2.65</v>
      </c>
      <c r="R15" s="2">
        <v>2.4900000000000002</v>
      </c>
      <c r="S15" s="134">
        <v>2.39</v>
      </c>
      <c r="T15" s="134">
        <v>3.97</v>
      </c>
      <c r="U15" s="134">
        <v>2.46</v>
      </c>
      <c r="V15" s="132">
        <v>2.5</v>
      </c>
      <c r="W15" s="134">
        <v>2.2200000000000002</v>
      </c>
      <c r="X15" s="53">
        <v>2.6076190476190475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23.53</v>
      </c>
      <c r="G16" s="2">
        <v>20.3</v>
      </c>
      <c r="H16" s="134">
        <v>26.9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18.600000000000001</v>
      </c>
      <c r="N16" s="134">
        <v>25.43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19.22</v>
      </c>
      <c r="U16" s="134">
        <v>21.21</v>
      </c>
      <c r="V16" s="134">
        <v>20.5</v>
      </c>
      <c r="W16" s="134">
        <v>18.440000000000001</v>
      </c>
      <c r="X16" s="53">
        <v>23.288571428571426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103.23</v>
      </c>
      <c r="D17" s="134">
        <v>221</v>
      </c>
      <c r="E17" s="134">
        <v>70.5</v>
      </c>
      <c r="F17" s="134">
        <v>120.28</v>
      </c>
      <c r="G17" s="2">
        <v>114</v>
      </c>
      <c r="H17" s="134">
        <v>182</v>
      </c>
      <c r="I17" s="134">
        <v>70.55</v>
      </c>
      <c r="J17" s="134">
        <v>179.95</v>
      </c>
      <c r="K17" s="134">
        <v>102</v>
      </c>
      <c r="L17" s="134">
        <v>94</v>
      </c>
      <c r="M17" s="134">
        <v>122.45</v>
      </c>
      <c r="N17" s="134">
        <v>87.37</v>
      </c>
      <c r="O17" s="134">
        <v>82.5</v>
      </c>
      <c r="P17" s="134">
        <v>105.29</v>
      </c>
      <c r="Q17" s="134">
        <v>120</v>
      </c>
      <c r="R17" s="2">
        <v>102</v>
      </c>
      <c r="S17" s="134">
        <v>69</v>
      </c>
      <c r="T17" s="134">
        <v>137.06</v>
      </c>
      <c r="U17" s="134">
        <v>96.7</v>
      </c>
      <c r="V17" s="134">
        <v>75.45</v>
      </c>
      <c r="W17" s="134">
        <v>100.2</v>
      </c>
      <c r="X17" s="53">
        <v>112.1680952380952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465</v>
      </c>
      <c r="E18" s="134">
        <v>302.68</v>
      </c>
      <c r="F18" s="134">
        <v>290</v>
      </c>
      <c r="G18" s="2">
        <v>370</v>
      </c>
      <c r="H18" s="134">
        <v>409.94</v>
      </c>
      <c r="I18" s="134">
        <v>292.67</v>
      </c>
      <c r="J18" s="134">
        <v>387.41</v>
      </c>
      <c r="K18" s="134">
        <v>663.05</v>
      </c>
      <c r="L18" s="134">
        <v>428.495</v>
      </c>
      <c r="M18" s="134">
        <v>455.75</v>
      </c>
      <c r="N18" s="134">
        <v>360.76</v>
      </c>
      <c r="O18" s="134">
        <v>282.5</v>
      </c>
      <c r="P18" s="134">
        <v>234.02</v>
      </c>
      <c r="Q18" s="134">
        <v>450</v>
      </c>
      <c r="R18" s="2">
        <v>539.04999999999995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419.69166666666672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266.11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245.02</v>
      </c>
      <c r="N19" s="134">
        <v>305.95</v>
      </c>
      <c r="O19" s="134">
        <v>290</v>
      </c>
      <c r="P19" s="134">
        <v>215.96</v>
      </c>
      <c r="Q19" s="134">
        <v>285</v>
      </c>
      <c r="R19" s="2">
        <v>417</v>
      </c>
      <c r="S19" s="134">
        <v>186</v>
      </c>
      <c r="T19" s="134">
        <v>194.67</v>
      </c>
      <c r="U19" s="134">
        <v>275.7</v>
      </c>
      <c r="V19" s="134">
        <v>178</v>
      </c>
      <c r="W19" s="134">
        <v>281.47000000000003</v>
      </c>
      <c r="X19" s="53">
        <v>285.2445238095238</v>
      </c>
      <c r="Y19" s="9"/>
    </row>
    <row r="20" spans="1:25" ht="22.5" x14ac:dyDescent="0.2">
      <c r="A20" s="121" t="s">
        <v>33</v>
      </c>
      <c r="B20" s="122" t="s">
        <v>94</v>
      </c>
      <c r="C20" s="134">
        <v>74.75</v>
      </c>
      <c r="D20" s="134">
        <v>90.1</v>
      </c>
      <c r="E20" s="134">
        <v>73.459999999999994</v>
      </c>
      <c r="F20" s="134">
        <v>66.319999999999993</v>
      </c>
      <c r="G20" s="2">
        <v>52.2</v>
      </c>
      <c r="H20" s="134">
        <v>83.43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71.3</v>
      </c>
      <c r="N20" s="134">
        <v>55.83</v>
      </c>
      <c r="O20" s="134">
        <v>54.42</v>
      </c>
      <c r="P20" s="134">
        <v>90.95</v>
      </c>
      <c r="Q20" s="134">
        <v>75.5</v>
      </c>
      <c r="R20" s="2">
        <v>73.260000000000005</v>
      </c>
      <c r="S20" s="134">
        <v>33.33</v>
      </c>
      <c r="T20" s="134">
        <v>38.9</v>
      </c>
      <c r="U20" s="134">
        <v>36.54</v>
      </c>
      <c r="V20" s="134">
        <v>48.95</v>
      </c>
      <c r="W20" s="134">
        <v>43</v>
      </c>
      <c r="X20" s="53">
        <v>61.968095238095238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40.26</v>
      </c>
      <c r="D21" s="134">
        <v>21.3</v>
      </c>
      <c r="E21" s="134">
        <v>27.27</v>
      </c>
      <c r="F21" s="134">
        <v>21.9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25.18</v>
      </c>
      <c r="N21" s="134">
        <v>25.29</v>
      </c>
      <c r="O21" s="134">
        <v>18.5</v>
      </c>
      <c r="P21" s="134">
        <v>49.9</v>
      </c>
      <c r="Q21" s="134">
        <v>22.9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25.357619047619043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294.5</v>
      </c>
      <c r="G22" s="2">
        <v>458.5</v>
      </c>
      <c r="H22" s="134">
        <v>426.37</v>
      </c>
      <c r="I22" s="134">
        <v>362</v>
      </c>
      <c r="J22" s="134">
        <v>372.57</v>
      </c>
      <c r="K22" s="134">
        <v>375.5</v>
      </c>
      <c r="L22" s="134">
        <v>370</v>
      </c>
      <c r="M22" s="134">
        <v>455.5</v>
      </c>
      <c r="N22" s="134">
        <v>289.14</v>
      </c>
      <c r="O22" s="134">
        <v>331</v>
      </c>
      <c r="P22" s="134">
        <v>735.55</v>
      </c>
      <c r="Q22" s="134">
        <v>692</v>
      </c>
      <c r="R22" s="2">
        <v>310</v>
      </c>
      <c r="S22" s="134">
        <v>355</v>
      </c>
      <c r="T22" s="134">
        <v>1151.42</v>
      </c>
      <c r="U22" s="134">
        <v>581.66999999999996</v>
      </c>
      <c r="V22" s="134">
        <v>273</v>
      </c>
      <c r="W22" s="134">
        <v>307.55</v>
      </c>
      <c r="X22" s="53">
        <v>452.61904761904759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11.42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24.23</v>
      </c>
      <c r="N23" s="134">
        <v>12.76</v>
      </c>
      <c r="O23" s="134">
        <v>4.5999999999999996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11.41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93.28</v>
      </c>
      <c r="N24" s="134">
        <v>77.87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119</v>
      </c>
      <c r="T24" s="134">
        <v>72.66</v>
      </c>
      <c r="U24" s="134">
        <v>90.29</v>
      </c>
      <c r="V24" s="134">
        <v>86</v>
      </c>
      <c r="W24" s="134">
        <v>61.26</v>
      </c>
      <c r="X24" s="53">
        <v>83.593333333333334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7.52</v>
      </c>
      <c r="E25" s="134">
        <v>7.55</v>
      </c>
      <c r="F25" s="134">
        <v>5.19</v>
      </c>
      <c r="G25" s="2">
        <v>11.05</v>
      </c>
      <c r="H25" s="134">
        <v>14.5</v>
      </c>
      <c r="I25" s="134">
        <v>6.88</v>
      </c>
      <c r="J25" s="134">
        <v>10.38</v>
      </c>
      <c r="K25" s="134">
        <v>12.21</v>
      </c>
      <c r="L25" s="134">
        <v>11.025</v>
      </c>
      <c r="M25" s="134">
        <v>11.12</v>
      </c>
      <c r="N25" s="134">
        <v>6.34</v>
      </c>
      <c r="O25" s="134">
        <v>5.55</v>
      </c>
      <c r="P25" s="134">
        <v>7.75</v>
      </c>
      <c r="Q25" s="134">
        <v>15.56</v>
      </c>
      <c r="R25" s="2">
        <v>11.8</v>
      </c>
      <c r="S25" s="134">
        <v>8.36</v>
      </c>
      <c r="T25" s="134">
        <v>25.41</v>
      </c>
      <c r="U25" s="134">
        <v>13.12</v>
      </c>
      <c r="V25" s="134">
        <v>7.3</v>
      </c>
      <c r="W25" s="134">
        <v>10.600555555555555</v>
      </c>
      <c r="X25" s="53">
        <v>10.319788359788362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8.8000000000000007</v>
      </c>
      <c r="E26" s="134">
        <v>5.81</v>
      </c>
      <c r="F26" s="134">
        <v>4.9400000000000004</v>
      </c>
      <c r="G26" s="2">
        <v>4.8</v>
      </c>
      <c r="H26" s="134">
        <v>11.38</v>
      </c>
      <c r="I26" s="134">
        <v>5.2</v>
      </c>
      <c r="J26" s="134">
        <v>8.8000000000000007</v>
      </c>
      <c r="K26" s="134">
        <v>7.21</v>
      </c>
      <c r="L26" s="134">
        <v>12.135</v>
      </c>
      <c r="M26" s="134">
        <v>8.98</v>
      </c>
      <c r="N26" s="2">
        <v>5.99</v>
      </c>
      <c r="O26" s="134">
        <v>3.14</v>
      </c>
      <c r="P26" s="134">
        <v>14.84</v>
      </c>
      <c r="Q26" s="134">
        <v>7.65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9.2683333333333326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1.22</v>
      </c>
      <c r="F27" s="19">
        <v>0.82</v>
      </c>
      <c r="G27" s="18">
        <v>0.8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1.31</v>
      </c>
      <c r="O27" s="19">
        <v>0.75</v>
      </c>
      <c r="P27" s="19">
        <v>1.41</v>
      </c>
      <c r="Q27" s="19">
        <v>1.27</v>
      </c>
      <c r="R27" s="18">
        <v>0.96</v>
      </c>
      <c r="S27" s="18">
        <v>1.1200000000000001</v>
      </c>
      <c r="T27" s="18">
        <v>1.37</v>
      </c>
      <c r="U27" s="19">
        <v>1.06</v>
      </c>
      <c r="V27" s="133">
        <v>0.83</v>
      </c>
      <c r="W27" s="19">
        <v>0.81779999999999997</v>
      </c>
      <c r="X27" s="54">
        <v>1.0353714285714284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66.260000000000005</v>
      </c>
      <c r="F28" s="134">
        <v>83.9</v>
      </c>
      <c r="G28" s="2">
        <v>54</v>
      </c>
      <c r="H28" s="134">
        <v>76</v>
      </c>
      <c r="I28" s="134">
        <v>68</v>
      </c>
      <c r="J28" s="134">
        <v>84.39</v>
      </c>
      <c r="K28" s="134">
        <v>89.88</v>
      </c>
      <c r="L28" s="134">
        <v>72.66</v>
      </c>
      <c r="M28" s="134">
        <v>79.099999999999994</v>
      </c>
      <c r="N28" s="134">
        <v>63.76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113.69</v>
      </c>
      <c r="U28" s="134">
        <v>97.46</v>
      </c>
      <c r="V28" s="134">
        <v>44.95</v>
      </c>
      <c r="W28" s="134">
        <v>66.84</v>
      </c>
      <c r="X28" s="53">
        <v>80.615714285714276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539.78</v>
      </c>
      <c r="D29" s="134">
        <v>220</v>
      </c>
      <c r="E29" s="134">
        <v>213.94</v>
      </c>
      <c r="F29" s="134">
        <v>245.16</v>
      </c>
      <c r="G29" s="2">
        <v>169</v>
      </c>
      <c r="H29" s="134">
        <v>270</v>
      </c>
      <c r="I29" s="134">
        <v>160</v>
      </c>
      <c r="J29" s="134">
        <v>310</v>
      </c>
      <c r="K29" s="134">
        <v>309.35000000000002</v>
      </c>
      <c r="L29" s="134">
        <v>270</v>
      </c>
      <c r="M29" s="134">
        <v>299.7</v>
      </c>
      <c r="N29" s="134">
        <v>221.02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274.36</v>
      </c>
      <c r="U29" s="134">
        <v>247.21</v>
      </c>
      <c r="V29" s="134">
        <v>199</v>
      </c>
      <c r="W29" s="134">
        <v>181.32</v>
      </c>
      <c r="X29" s="53">
        <v>257.27619047619044</v>
      </c>
      <c r="Y29" s="9"/>
    </row>
    <row r="30" spans="1:25" ht="11.25" x14ac:dyDescent="0.2">
      <c r="A30" s="29" t="s">
        <v>41</v>
      </c>
      <c r="B30" s="120" t="s">
        <v>94</v>
      </c>
      <c r="C30" s="134">
        <v>85.83</v>
      </c>
      <c r="D30" s="134">
        <v>58.12</v>
      </c>
      <c r="E30" s="134">
        <v>52.28</v>
      </c>
      <c r="F30" s="134">
        <v>41.92</v>
      </c>
      <c r="G30" s="2">
        <v>29.32</v>
      </c>
      <c r="H30" s="134">
        <v>51.5</v>
      </c>
      <c r="I30" s="134">
        <v>30</v>
      </c>
      <c r="J30" s="134">
        <v>84.43</v>
      </c>
      <c r="K30" s="134">
        <v>52</v>
      </c>
      <c r="L30" s="134">
        <v>41.25</v>
      </c>
      <c r="M30" s="134">
        <v>57.83</v>
      </c>
      <c r="N30" s="134">
        <v>40.21</v>
      </c>
      <c r="O30" s="134">
        <v>36</v>
      </c>
      <c r="P30" s="134">
        <v>83.21</v>
      </c>
      <c r="Q30" s="134">
        <v>50.15</v>
      </c>
      <c r="R30" s="2">
        <v>43.65</v>
      </c>
      <c r="S30" s="134">
        <v>38.39</v>
      </c>
      <c r="T30" s="134">
        <v>49.45</v>
      </c>
      <c r="U30" s="134">
        <v>28.35</v>
      </c>
      <c r="V30" s="134">
        <v>30</v>
      </c>
      <c r="W30" s="134">
        <v>67.569999999999993</v>
      </c>
      <c r="X30" s="53">
        <v>50.069523809523808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53.02</v>
      </c>
      <c r="G31" s="2">
        <v>44.81</v>
      </c>
      <c r="H31" s="134">
        <v>52.9</v>
      </c>
      <c r="I31" s="134">
        <v>49.9</v>
      </c>
      <c r="J31" s="134">
        <v>52.87</v>
      </c>
      <c r="K31" s="134">
        <v>61</v>
      </c>
      <c r="L31" s="134">
        <v>64.194999999999993</v>
      </c>
      <c r="M31" s="134">
        <v>59.93</v>
      </c>
      <c r="N31" s="134">
        <v>50.89</v>
      </c>
      <c r="O31" s="134">
        <v>36.5</v>
      </c>
      <c r="P31" s="134">
        <v>65</v>
      </c>
      <c r="Q31" s="134">
        <v>57.65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51.021190476190476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23</v>
      </c>
      <c r="G32" s="2">
        <v>23.58</v>
      </c>
      <c r="H32" s="134">
        <v>33.25</v>
      </c>
      <c r="I32" s="134">
        <v>18</v>
      </c>
      <c r="J32" s="134">
        <v>29.24</v>
      </c>
      <c r="K32" s="134">
        <v>30.05</v>
      </c>
      <c r="L32" s="134">
        <v>34.4</v>
      </c>
      <c r="M32" s="134">
        <v>23.3</v>
      </c>
      <c r="N32" s="134">
        <v>23.49</v>
      </c>
      <c r="O32" s="134">
        <v>20.83</v>
      </c>
      <c r="P32" s="134">
        <v>34.82</v>
      </c>
      <c r="Q32" s="134">
        <v>25</v>
      </c>
      <c r="R32" s="2">
        <v>34.83</v>
      </c>
      <c r="S32" s="2">
        <v>22.07</v>
      </c>
      <c r="T32" s="2">
        <v>29.78</v>
      </c>
      <c r="U32" s="134">
        <v>24.18</v>
      </c>
      <c r="V32" s="134">
        <v>26.75</v>
      </c>
      <c r="W32" s="134">
        <v>24.45</v>
      </c>
      <c r="X32" s="53">
        <v>26.662380952380957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20.49</v>
      </c>
      <c r="N34" s="134">
        <v>17.72</v>
      </c>
      <c r="O34" s="2">
        <v>16.559999999999999</v>
      </c>
      <c r="P34" s="2">
        <v>19.03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20.581025476190476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15.6</v>
      </c>
      <c r="N35" s="134">
        <v>12.81</v>
      </c>
      <c r="O35" s="2">
        <v>12.28</v>
      </c>
      <c r="P35" s="2">
        <v>14.31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19.899999999999999</v>
      </c>
      <c r="V35" s="2">
        <v>11.395295000000001</v>
      </c>
      <c r="W35" s="134">
        <v>18.475249999999999</v>
      </c>
      <c r="X35" s="53">
        <v>14.378084619047618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58.46</v>
      </c>
      <c r="H37" s="134">
        <v>82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111.4</v>
      </c>
      <c r="N37" s="134">
        <v>29.19</v>
      </c>
      <c r="O37" s="134">
        <v>34</v>
      </c>
      <c r="P37" s="134">
        <v>105.43</v>
      </c>
      <c r="Q37" s="134">
        <v>75</v>
      </c>
      <c r="R37" s="2">
        <v>60.98</v>
      </c>
      <c r="S37" s="134">
        <v>34.072727</v>
      </c>
      <c r="T37" s="134">
        <v>78.319999999999993</v>
      </c>
      <c r="U37" s="134">
        <v>42.3</v>
      </c>
      <c r="V37" s="134">
        <v>40</v>
      </c>
      <c r="W37" s="134">
        <v>51.9</v>
      </c>
      <c r="X37" s="53">
        <v>63.560129857142861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8.35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25.43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11.41</v>
      </c>
      <c r="V39" s="20">
        <v>12</v>
      </c>
      <c r="W39" s="20">
        <v>7.0996666666666668</v>
      </c>
      <c r="X39" s="57">
        <v>17.950352607936509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120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54.35</v>
      </c>
      <c r="E8" s="134">
        <v>38.71</v>
      </c>
      <c r="F8" s="134">
        <v>42.18</v>
      </c>
      <c r="G8" s="2">
        <v>35.08</v>
      </c>
      <c r="H8" s="134">
        <v>52</v>
      </c>
      <c r="I8" s="134">
        <v>29.6</v>
      </c>
      <c r="J8" s="134">
        <v>46.51</v>
      </c>
      <c r="K8" s="134">
        <v>30.1</v>
      </c>
      <c r="L8" s="134">
        <v>37.61</v>
      </c>
      <c r="M8" s="134">
        <v>37.880000000000003</v>
      </c>
      <c r="N8" s="134">
        <v>45.33</v>
      </c>
      <c r="O8" s="134">
        <v>37.450000000000003</v>
      </c>
      <c r="P8" s="134">
        <v>47.94</v>
      </c>
      <c r="Q8" s="134">
        <v>31.8</v>
      </c>
      <c r="R8" s="2">
        <v>40.11</v>
      </c>
      <c r="S8" s="134">
        <v>31.17</v>
      </c>
      <c r="T8" s="134">
        <v>35.19</v>
      </c>
      <c r="U8" s="134">
        <v>46.38</v>
      </c>
      <c r="V8" s="134">
        <v>38</v>
      </c>
      <c r="W8" s="134">
        <v>36.229999999999997</v>
      </c>
      <c r="X8" s="53">
        <v>39.934285714285714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4.28</v>
      </c>
      <c r="F9" s="19">
        <v>3.63</v>
      </c>
      <c r="G9" s="18">
        <v>3.91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4.63</v>
      </c>
      <c r="O9" s="19">
        <v>3.3</v>
      </c>
      <c r="P9" s="19">
        <v>3.82</v>
      </c>
      <c r="Q9" s="19">
        <v>3.72</v>
      </c>
      <c r="R9" s="18">
        <v>4.38</v>
      </c>
      <c r="S9" s="19">
        <v>5.48</v>
      </c>
      <c r="T9" s="19">
        <v>4.6399999999999997</v>
      </c>
      <c r="U9" s="19">
        <v>4.8600000000000003</v>
      </c>
      <c r="V9" s="19">
        <v>4.3099999999999996</v>
      </c>
      <c r="W9" s="19">
        <v>4.32</v>
      </c>
      <c r="X9" s="54">
        <v>4.1490476190476189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266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</v>
      </c>
      <c r="N10" s="134">
        <v>428.06</v>
      </c>
      <c r="O10" s="134">
        <v>302.5</v>
      </c>
      <c r="P10" s="134">
        <v>281.67</v>
      </c>
      <c r="Q10" s="134">
        <v>258.95999999999998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284.89999999999998</v>
      </c>
      <c r="X10" s="53">
        <v>314.39571428571429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0.38100000000000001</v>
      </c>
      <c r="G11" s="18">
        <v>0.36599999999999999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</v>
      </c>
      <c r="N11" s="19">
        <v>0.57040000000000002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0.67</v>
      </c>
      <c r="T11" s="19">
        <v>0.54</v>
      </c>
      <c r="U11" s="19">
        <v>0.44520000000000004</v>
      </c>
      <c r="V11" s="136">
        <v>0.42</v>
      </c>
      <c r="W11" s="19">
        <v>0.41460000000000002</v>
      </c>
      <c r="X11" s="54">
        <v>0.4511047619047619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74</v>
      </c>
      <c r="L12" s="134">
        <v>47</v>
      </c>
      <c r="M12" s="134">
        <v>68.27</v>
      </c>
      <c r="N12" s="134">
        <v>42.92</v>
      </c>
      <c r="O12" s="134">
        <v>29.67</v>
      </c>
      <c r="P12" s="134">
        <v>55.67</v>
      </c>
      <c r="Q12" s="134">
        <v>57.5</v>
      </c>
      <c r="R12" s="2">
        <v>80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91.84</v>
      </c>
      <c r="X12" s="53">
        <v>60.820476190476171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67.209999999999994</v>
      </c>
      <c r="H13" s="134">
        <v>77.5</v>
      </c>
      <c r="I13" s="134">
        <v>84</v>
      </c>
      <c r="J13" s="134">
        <v>95.78</v>
      </c>
      <c r="K13" s="134">
        <v>76.349999999999994</v>
      </c>
      <c r="L13" s="134">
        <v>70.95</v>
      </c>
      <c r="M13" s="134">
        <v>85.08</v>
      </c>
      <c r="N13" s="134">
        <v>74.94</v>
      </c>
      <c r="O13" s="134">
        <v>68</v>
      </c>
      <c r="P13" s="134">
        <v>80.67</v>
      </c>
      <c r="Q13" s="134">
        <v>56.5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88.59</v>
      </c>
      <c r="X13" s="53">
        <v>82.024285714285725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0.52</v>
      </c>
      <c r="H14" s="67">
        <v>0.83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0.55391333333333337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3.13</v>
      </c>
      <c r="E15" s="134">
        <v>2.9</v>
      </c>
      <c r="F15" s="134">
        <v>1.82</v>
      </c>
      <c r="G15" s="2">
        <v>2.57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2.78</v>
      </c>
      <c r="N15" s="134">
        <v>2.87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2.39</v>
      </c>
      <c r="T15" s="134">
        <v>3.97</v>
      </c>
      <c r="U15" s="134">
        <v>2.4500000000000002</v>
      </c>
      <c r="V15" s="132">
        <v>2.5</v>
      </c>
      <c r="W15" s="134">
        <v>2.19</v>
      </c>
      <c r="X15" s="53">
        <v>2.6052380952380951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</v>
      </c>
      <c r="G16" s="2">
        <v>20.399999999999999</v>
      </c>
      <c r="H16" s="134">
        <v>26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18.57</v>
      </c>
      <c r="N16" s="134">
        <v>25.56</v>
      </c>
      <c r="O16" s="134">
        <v>25.61</v>
      </c>
      <c r="P16" s="134">
        <v>32.520000000000003</v>
      </c>
      <c r="Q16" s="134">
        <v>18.5</v>
      </c>
      <c r="R16" s="2">
        <v>23.16</v>
      </c>
      <c r="S16" s="134">
        <v>16.71</v>
      </c>
      <c r="T16" s="134">
        <v>19.47</v>
      </c>
      <c r="U16" s="134">
        <v>21.21</v>
      </c>
      <c r="V16" s="134">
        <v>20.5</v>
      </c>
      <c r="W16" s="134">
        <v>18.37</v>
      </c>
      <c r="X16" s="53">
        <v>23.284285714285712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220</v>
      </c>
      <c r="E17" s="134">
        <v>70.5</v>
      </c>
      <c r="F17" s="134">
        <v>125</v>
      </c>
      <c r="G17" s="2">
        <v>114</v>
      </c>
      <c r="H17" s="134">
        <v>172.5</v>
      </c>
      <c r="I17" s="134">
        <v>70.55</v>
      </c>
      <c r="J17" s="134">
        <v>182.05</v>
      </c>
      <c r="K17" s="134">
        <v>148.5</v>
      </c>
      <c r="L17" s="134">
        <v>94</v>
      </c>
      <c r="M17" s="134">
        <v>122.52</v>
      </c>
      <c r="N17" s="134">
        <v>86.9</v>
      </c>
      <c r="O17" s="134">
        <v>102.5</v>
      </c>
      <c r="P17" s="134">
        <v>100</v>
      </c>
      <c r="Q17" s="134">
        <v>120</v>
      </c>
      <c r="R17" s="2">
        <v>102</v>
      </c>
      <c r="S17" s="134">
        <v>69</v>
      </c>
      <c r="T17" s="134">
        <v>134.76</v>
      </c>
      <c r="U17" s="134">
        <v>96.7</v>
      </c>
      <c r="V17" s="134">
        <v>75.45</v>
      </c>
      <c r="W17" s="134">
        <v>100.2</v>
      </c>
      <c r="X17" s="53">
        <v>114.7680952380952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282.67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638.6</v>
      </c>
      <c r="L18" s="134">
        <v>428.495</v>
      </c>
      <c r="M18" s="134">
        <v>456</v>
      </c>
      <c r="N18" s="134">
        <v>358.88</v>
      </c>
      <c r="O18" s="134">
        <v>282.5</v>
      </c>
      <c r="P18" s="134">
        <v>248.84</v>
      </c>
      <c r="Q18" s="134">
        <v>412.6</v>
      </c>
      <c r="R18" s="2">
        <v>539.04999999999995</v>
      </c>
      <c r="S18" s="134">
        <v>405</v>
      </c>
      <c r="T18" s="134">
        <v>810.56</v>
      </c>
      <c r="U18" s="134">
        <v>440</v>
      </c>
      <c r="V18" s="134">
        <v>200.19</v>
      </c>
      <c r="W18" s="134">
        <v>356.38</v>
      </c>
      <c r="X18" s="53">
        <v>415.88547619047625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431.95</v>
      </c>
      <c r="D19" s="134">
        <v>447</v>
      </c>
      <c r="E19" s="134">
        <v>262.3</v>
      </c>
      <c r="F19" s="2">
        <v>265</v>
      </c>
      <c r="G19" s="2">
        <v>246</v>
      </c>
      <c r="H19" s="134">
        <v>329.97</v>
      </c>
      <c r="I19" s="134">
        <v>185</v>
      </c>
      <c r="J19" s="134">
        <v>341.37</v>
      </c>
      <c r="K19" s="134">
        <v>345.5</v>
      </c>
      <c r="L19" s="2">
        <v>269.09500000000003</v>
      </c>
      <c r="M19" s="2">
        <v>245.12</v>
      </c>
      <c r="N19" s="134">
        <v>304.18</v>
      </c>
      <c r="O19" s="134">
        <v>250</v>
      </c>
      <c r="P19" s="134">
        <v>228.7</v>
      </c>
      <c r="Q19" s="134">
        <v>285</v>
      </c>
      <c r="R19" s="2">
        <v>417</v>
      </c>
      <c r="S19" s="134">
        <v>186</v>
      </c>
      <c r="T19" s="134">
        <v>190.76</v>
      </c>
      <c r="U19" s="134">
        <v>275.7</v>
      </c>
      <c r="V19" s="134">
        <v>178</v>
      </c>
      <c r="W19" s="134">
        <v>281.31</v>
      </c>
      <c r="X19" s="53">
        <v>284.04547619047622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72.900000000000006</v>
      </c>
      <c r="D20" s="134">
        <v>90.13</v>
      </c>
      <c r="E20" s="134">
        <v>73.459999999999994</v>
      </c>
      <c r="F20" s="134">
        <v>66.81</v>
      </c>
      <c r="G20" s="2">
        <v>57.1</v>
      </c>
      <c r="H20" s="134">
        <v>83.43</v>
      </c>
      <c r="I20" s="134">
        <v>60</v>
      </c>
      <c r="J20" s="134">
        <v>67.89</v>
      </c>
      <c r="K20" s="134">
        <v>65</v>
      </c>
      <c r="L20" s="134">
        <v>46.5</v>
      </c>
      <c r="M20" s="134">
        <v>71.25</v>
      </c>
      <c r="N20" s="134">
        <v>55.6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39.24</v>
      </c>
      <c r="U20" s="134">
        <v>35.54</v>
      </c>
      <c r="V20" s="134">
        <v>48.95</v>
      </c>
      <c r="W20" s="134">
        <v>43</v>
      </c>
      <c r="X20" s="53">
        <v>62.479523809523819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40.08</v>
      </c>
      <c r="D21" s="134">
        <v>21.3</v>
      </c>
      <c r="E21" s="134">
        <v>27.27</v>
      </c>
      <c r="F21" s="134">
        <v>21.4</v>
      </c>
      <c r="G21" s="2">
        <v>24</v>
      </c>
      <c r="H21" s="134">
        <v>27.5</v>
      </c>
      <c r="I21" s="134">
        <v>26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23.27</v>
      </c>
      <c r="U21" s="134">
        <v>16.32</v>
      </c>
      <c r="V21" s="134">
        <v>21.5</v>
      </c>
      <c r="W21" s="134">
        <v>17.71</v>
      </c>
      <c r="X21" s="53">
        <v>25.363333333333326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281.33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455</v>
      </c>
      <c r="N22" s="134">
        <v>290.99</v>
      </c>
      <c r="O22" s="134">
        <v>331</v>
      </c>
      <c r="P22" s="134">
        <v>741.67</v>
      </c>
      <c r="Q22" s="134">
        <v>692</v>
      </c>
      <c r="R22" s="2">
        <v>310</v>
      </c>
      <c r="S22" s="134">
        <v>355</v>
      </c>
      <c r="T22" s="134">
        <v>1143.9000000000001</v>
      </c>
      <c r="U22" s="134">
        <v>581.66999999999996</v>
      </c>
      <c r="V22" s="134">
        <v>273</v>
      </c>
      <c r="W22" s="134">
        <v>307.55</v>
      </c>
      <c r="X22" s="53">
        <v>448.98666666666662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10.5</v>
      </c>
      <c r="G23" s="2">
        <v>11.4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24.3</v>
      </c>
      <c r="N23" s="134">
        <v>12.85</v>
      </c>
      <c r="O23" s="134">
        <v>4.47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11.43</v>
      </c>
      <c r="X23" s="53">
        <v>16.625714285714285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77.53</v>
      </c>
      <c r="O24" s="134">
        <v>79</v>
      </c>
      <c r="P24" s="134">
        <v>150</v>
      </c>
      <c r="Q24" s="134">
        <v>76.38</v>
      </c>
      <c r="R24" s="2">
        <v>70</v>
      </c>
      <c r="S24" s="134">
        <v>119</v>
      </c>
      <c r="T24" s="134">
        <v>70.959999999999994</v>
      </c>
      <c r="U24" s="134">
        <v>90.29</v>
      </c>
      <c r="V24" s="134">
        <v>86</v>
      </c>
      <c r="W24" s="134">
        <v>61.26</v>
      </c>
      <c r="X24" s="53">
        <v>83.0352380952381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6.25</v>
      </c>
      <c r="E25" s="134">
        <v>7.55</v>
      </c>
      <c r="F25" s="134">
        <v>5</v>
      </c>
      <c r="G25" s="2">
        <v>11</v>
      </c>
      <c r="H25" s="134">
        <v>14.5</v>
      </c>
      <c r="I25" s="134">
        <v>6.88</v>
      </c>
      <c r="J25" s="134">
        <v>10.38</v>
      </c>
      <c r="K25" s="134">
        <v>11.89</v>
      </c>
      <c r="L25" s="134">
        <v>11.025</v>
      </c>
      <c r="M25" s="134">
        <v>11.1</v>
      </c>
      <c r="N25" s="134">
        <v>6.3</v>
      </c>
      <c r="O25" s="134">
        <v>5.55</v>
      </c>
      <c r="P25" s="134">
        <v>8.0500000000000007</v>
      </c>
      <c r="Q25" s="134">
        <v>14.83</v>
      </c>
      <c r="R25" s="2">
        <v>11.8</v>
      </c>
      <c r="S25" s="134">
        <v>8.36</v>
      </c>
      <c r="T25" s="134">
        <v>25.28</v>
      </c>
      <c r="U25" s="134">
        <v>12.97</v>
      </c>
      <c r="V25" s="134">
        <v>7.3</v>
      </c>
      <c r="W25" s="134">
        <v>10.547222222222222</v>
      </c>
      <c r="X25" s="53">
        <v>10.193439153439154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8.7799999999999994</v>
      </c>
      <c r="E26" s="134">
        <v>5.81</v>
      </c>
      <c r="F26" s="134">
        <v>4.93</v>
      </c>
      <c r="G26" s="2">
        <v>4.38</v>
      </c>
      <c r="H26" s="134">
        <v>13.5</v>
      </c>
      <c r="I26" s="134">
        <v>5.2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5.94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19.059999999999999</v>
      </c>
      <c r="T26" s="134">
        <v>19.16</v>
      </c>
      <c r="U26" s="134">
        <v>9.24</v>
      </c>
      <c r="V26" s="134">
        <v>6.5</v>
      </c>
      <c r="W26" s="134">
        <v>8.18</v>
      </c>
      <c r="X26" s="53">
        <v>9.3526190476190472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1.22</v>
      </c>
      <c r="F27" s="19">
        <v>0.82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1.41</v>
      </c>
      <c r="Q27" s="19">
        <v>1.27</v>
      </c>
      <c r="R27" s="18">
        <v>0.96</v>
      </c>
      <c r="S27" s="18">
        <v>1.1399999999999999</v>
      </c>
      <c r="T27" s="18">
        <v>1.35</v>
      </c>
      <c r="U27" s="19">
        <v>1.05</v>
      </c>
      <c r="V27" s="133">
        <v>0.83</v>
      </c>
      <c r="W27" s="19">
        <v>0.81819999999999993</v>
      </c>
      <c r="X27" s="54">
        <v>1.0253904761904762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86.86</v>
      </c>
      <c r="G28" s="2">
        <v>48</v>
      </c>
      <c r="H28" s="134">
        <v>76</v>
      </c>
      <c r="I28" s="134">
        <v>68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63.22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114.26</v>
      </c>
      <c r="U28" s="134">
        <v>97.46</v>
      </c>
      <c r="V28" s="134">
        <v>44.95</v>
      </c>
      <c r="W28" s="134">
        <v>66.45</v>
      </c>
      <c r="X28" s="53">
        <v>80.211904761904762</v>
      </c>
      <c r="Y28" s="9"/>
    </row>
    <row r="29" spans="1:25" ht="11.25" x14ac:dyDescent="0.2">
      <c r="A29" s="29" t="s">
        <v>40</v>
      </c>
      <c r="B29" s="120" t="s">
        <v>94</v>
      </c>
      <c r="C29" s="134">
        <v>532.66999999999996</v>
      </c>
      <c r="D29" s="134">
        <v>267.5</v>
      </c>
      <c r="E29" s="134">
        <v>213.94</v>
      </c>
      <c r="F29" s="134">
        <v>245.16</v>
      </c>
      <c r="G29" s="2">
        <v>169</v>
      </c>
      <c r="H29" s="134">
        <v>275</v>
      </c>
      <c r="I29" s="134">
        <v>160</v>
      </c>
      <c r="J29" s="134">
        <v>310.58</v>
      </c>
      <c r="K29" s="134">
        <v>279.56</v>
      </c>
      <c r="L29" s="134">
        <v>270</v>
      </c>
      <c r="M29" s="134">
        <v>299.55</v>
      </c>
      <c r="N29" s="134">
        <v>221.85</v>
      </c>
      <c r="O29" s="134">
        <v>216.5</v>
      </c>
      <c r="P29" s="134">
        <v>359.93</v>
      </c>
      <c r="Q29" s="134">
        <v>310</v>
      </c>
      <c r="R29" s="2">
        <v>282</v>
      </c>
      <c r="S29" s="134">
        <v>116.33</v>
      </c>
      <c r="T29" s="134">
        <v>278.5</v>
      </c>
      <c r="U29" s="134">
        <v>247.21</v>
      </c>
      <c r="V29" s="134">
        <v>199</v>
      </c>
      <c r="W29" s="134">
        <v>181.7</v>
      </c>
      <c r="X29" s="53">
        <v>258.85619047619048</v>
      </c>
      <c r="Y29" s="9"/>
    </row>
    <row r="30" spans="1:25" ht="11.25" x14ac:dyDescent="0.2">
      <c r="A30" s="29" t="s">
        <v>41</v>
      </c>
      <c r="B30" s="120" t="s">
        <v>94</v>
      </c>
      <c r="C30" s="134">
        <v>81.2</v>
      </c>
      <c r="D30" s="134">
        <v>57.63</v>
      </c>
      <c r="E30" s="134">
        <v>52.28</v>
      </c>
      <c r="F30" s="134">
        <v>41.92</v>
      </c>
      <c r="G30" s="2">
        <v>31.24</v>
      </c>
      <c r="H30" s="134">
        <v>51.5</v>
      </c>
      <c r="I30" s="134">
        <v>30</v>
      </c>
      <c r="J30" s="134">
        <v>84.54</v>
      </c>
      <c r="K30" s="134">
        <v>49.45</v>
      </c>
      <c r="L30" s="134">
        <v>41.25</v>
      </c>
      <c r="M30" s="134">
        <v>57.83</v>
      </c>
      <c r="N30" s="134">
        <v>39.74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49.48</v>
      </c>
      <c r="U30" s="134">
        <v>28.27</v>
      </c>
      <c r="V30" s="134">
        <v>30</v>
      </c>
      <c r="W30" s="134">
        <v>67.5</v>
      </c>
      <c r="X30" s="53">
        <v>49.875238095238103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34.53</v>
      </c>
      <c r="E31" s="134">
        <v>43.32</v>
      </c>
      <c r="F31" s="134">
        <v>52.88</v>
      </c>
      <c r="G31" s="2">
        <v>44.91</v>
      </c>
      <c r="H31" s="134">
        <v>52.83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50.64</v>
      </c>
      <c r="O31" s="134">
        <v>36.5</v>
      </c>
      <c r="P31" s="134">
        <v>65</v>
      </c>
      <c r="Q31" s="134">
        <v>57.65</v>
      </c>
      <c r="R31" s="2">
        <v>55.04</v>
      </c>
      <c r="S31" s="134">
        <v>26.39</v>
      </c>
      <c r="T31" s="134">
        <v>53.78</v>
      </c>
      <c r="U31" s="134">
        <v>62.2</v>
      </c>
      <c r="V31" s="134">
        <v>53.42</v>
      </c>
      <c r="W31" s="134">
        <v>44.61</v>
      </c>
      <c r="X31" s="53">
        <v>50.884523809523799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21.96</v>
      </c>
      <c r="G32" s="2">
        <v>23.5</v>
      </c>
      <c r="H32" s="134">
        <v>33.200000000000003</v>
      </c>
      <c r="I32" s="134">
        <v>18</v>
      </c>
      <c r="J32" s="134">
        <v>29.03</v>
      </c>
      <c r="K32" s="134">
        <v>29</v>
      </c>
      <c r="L32" s="134">
        <v>34.4</v>
      </c>
      <c r="M32" s="134">
        <v>23.18</v>
      </c>
      <c r="N32" s="134">
        <v>23.61</v>
      </c>
      <c r="O32" s="134">
        <v>20.83</v>
      </c>
      <c r="P32" s="134">
        <v>34.82</v>
      </c>
      <c r="Q32" s="134">
        <v>25.5</v>
      </c>
      <c r="R32" s="2">
        <v>34.83</v>
      </c>
      <c r="S32" s="2">
        <v>22.07</v>
      </c>
      <c r="T32" s="2">
        <v>28.97</v>
      </c>
      <c r="U32" s="134">
        <v>23.98</v>
      </c>
      <c r="V32" s="134">
        <v>26.75</v>
      </c>
      <c r="W32" s="134">
        <v>24.39</v>
      </c>
      <c r="X32" s="53">
        <v>26.519523809523808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20.43</v>
      </c>
      <c r="N34" s="134">
        <v>17.72</v>
      </c>
      <c r="O34" s="2">
        <v>16.559999999999999</v>
      </c>
      <c r="P34" s="2">
        <v>18.8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20.677215952380951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15.43</v>
      </c>
      <c r="N35" s="134">
        <v>12.81</v>
      </c>
      <c r="O35" s="2">
        <v>12.28</v>
      </c>
      <c r="P35" s="2">
        <v>14.14</v>
      </c>
      <c r="Q35" s="2">
        <v>18.84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14.389037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125.14</v>
      </c>
      <c r="F37" s="134">
        <v>31.9</v>
      </c>
      <c r="G37" s="134">
        <v>66.97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29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78.908000000000001</v>
      </c>
      <c r="U37" s="134">
        <v>42.29</v>
      </c>
      <c r="V37" s="134">
        <v>40</v>
      </c>
      <c r="W37" s="134">
        <v>51.9</v>
      </c>
      <c r="X37" s="53">
        <v>63.347653666666659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8.7100000000000009</v>
      </c>
      <c r="G39" s="20">
        <v>17.07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25.42</v>
      </c>
      <c r="N39" s="20">
        <v>17.91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11.33</v>
      </c>
      <c r="V39" s="20">
        <v>12</v>
      </c>
      <c r="W39" s="20">
        <v>7.0996666666666668</v>
      </c>
      <c r="X39" s="57">
        <v>17.961781179365079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113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104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103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90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89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60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41.93</v>
      </c>
      <c r="G8" s="2">
        <v>34.42</v>
      </c>
      <c r="H8" s="134">
        <v>52</v>
      </c>
      <c r="I8" s="134">
        <v>29.6</v>
      </c>
      <c r="J8" s="134">
        <v>46.51</v>
      </c>
      <c r="K8" s="134">
        <v>29.73</v>
      </c>
      <c r="L8" s="134">
        <v>37.61</v>
      </c>
      <c r="M8" s="134">
        <v>37.89</v>
      </c>
      <c r="N8" s="134">
        <v>45.18</v>
      </c>
      <c r="O8" s="134">
        <v>37.450000000000003</v>
      </c>
      <c r="P8" s="134">
        <v>47.94</v>
      </c>
      <c r="Q8" s="134">
        <v>33</v>
      </c>
      <c r="R8" s="2">
        <v>40.11</v>
      </c>
      <c r="S8" s="134">
        <v>31.17</v>
      </c>
      <c r="T8" s="134">
        <v>35.32</v>
      </c>
      <c r="U8" s="134">
        <v>46.13</v>
      </c>
      <c r="V8" s="134">
        <v>38.200000000000003</v>
      </c>
      <c r="W8" s="134">
        <v>36.08</v>
      </c>
      <c r="X8" s="53">
        <v>39.732380952380964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3.7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3.99</v>
      </c>
      <c r="N9" s="19">
        <v>4.68</v>
      </c>
      <c r="O9" s="19">
        <v>3.4</v>
      </c>
      <c r="P9" s="19">
        <v>3.82</v>
      </c>
      <c r="Q9" s="19">
        <v>3.72</v>
      </c>
      <c r="R9" s="18">
        <v>4.38</v>
      </c>
      <c r="S9" s="19">
        <v>5.55</v>
      </c>
      <c r="T9" s="19">
        <v>4.6399999999999997</v>
      </c>
      <c r="U9" s="19">
        <v>4.8600000000000003</v>
      </c>
      <c r="V9" s="19">
        <v>4.3099999999999996</v>
      </c>
      <c r="W9" s="19">
        <v>4.3499999999999996</v>
      </c>
      <c r="X9" s="54">
        <v>4.1728571428571426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268.5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353.25</v>
      </c>
      <c r="N10" s="134">
        <v>425.42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341.71</v>
      </c>
      <c r="U10" s="134">
        <v>265.25</v>
      </c>
      <c r="V10" s="134">
        <v>250</v>
      </c>
      <c r="W10" s="134">
        <v>280.29000000000002</v>
      </c>
      <c r="X10" s="53">
        <v>314.0371428571429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0.37799999999999995</v>
      </c>
      <c r="G11" s="18">
        <v>0.37799999999999995</v>
      </c>
      <c r="H11" s="19">
        <v>0.37</v>
      </c>
      <c r="I11" s="19">
        <v>0.39</v>
      </c>
      <c r="J11" s="19">
        <v>0.51</v>
      </c>
      <c r="K11" s="19">
        <v>0.30399999999999999</v>
      </c>
      <c r="L11" s="19">
        <v>0.41499999999999998</v>
      </c>
      <c r="M11" s="19">
        <v>0.50360000000000005</v>
      </c>
      <c r="N11" s="19">
        <v>0.56200000000000006</v>
      </c>
      <c r="O11" s="19">
        <v>0.36499999999999999</v>
      </c>
      <c r="P11" s="19">
        <v>0.39340000000000003</v>
      </c>
      <c r="Q11" s="19">
        <v>0.45</v>
      </c>
      <c r="R11" s="18">
        <v>0.45</v>
      </c>
      <c r="S11" s="19">
        <v>0.66</v>
      </c>
      <c r="T11" s="19">
        <v>0.53</v>
      </c>
      <c r="U11" s="19">
        <v>0.44900000000000001</v>
      </c>
      <c r="V11" s="136">
        <v>0.43</v>
      </c>
      <c r="W11" s="19">
        <v>0.4128</v>
      </c>
      <c r="X11" s="54">
        <v>0.45143809523809525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34</v>
      </c>
      <c r="E12" s="134">
        <v>64.08</v>
      </c>
      <c r="F12" s="134">
        <v>37.5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73</v>
      </c>
      <c r="L12" s="134">
        <v>47</v>
      </c>
      <c r="M12" s="134">
        <v>68.5</v>
      </c>
      <c r="N12" s="134">
        <v>42.58</v>
      </c>
      <c r="O12" s="134">
        <v>29.67</v>
      </c>
      <c r="P12" s="134">
        <v>52.67</v>
      </c>
      <c r="Q12" s="134">
        <v>55</v>
      </c>
      <c r="R12" s="2">
        <v>80</v>
      </c>
      <c r="S12" s="134">
        <v>60</v>
      </c>
      <c r="T12" s="134">
        <v>65.25</v>
      </c>
      <c r="U12" s="134">
        <v>66.349999999999994</v>
      </c>
      <c r="V12" s="134">
        <v>34.5</v>
      </c>
      <c r="W12" s="134">
        <v>90.43</v>
      </c>
      <c r="X12" s="53">
        <v>60.428095238095239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138</v>
      </c>
      <c r="E13" s="134">
        <v>98</v>
      </c>
      <c r="F13" s="134">
        <v>70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75.5</v>
      </c>
      <c r="L13" s="134">
        <v>70.95</v>
      </c>
      <c r="M13" s="134">
        <v>85.1</v>
      </c>
      <c r="N13" s="134">
        <v>74.400000000000006</v>
      </c>
      <c r="O13" s="134">
        <v>68</v>
      </c>
      <c r="P13" s="134">
        <v>78</v>
      </c>
      <c r="Q13" s="134">
        <v>57</v>
      </c>
      <c r="R13" s="2">
        <v>107.5</v>
      </c>
      <c r="S13" s="134">
        <v>92.5</v>
      </c>
      <c r="T13" s="134">
        <v>62.97</v>
      </c>
      <c r="U13" s="134">
        <v>72.44</v>
      </c>
      <c r="V13" s="134">
        <v>75</v>
      </c>
      <c r="W13" s="134">
        <v>87.44</v>
      </c>
      <c r="X13" s="53">
        <v>82.073333333333338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0.51</v>
      </c>
      <c r="H14" s="67">
        <v>0.83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0.75</v>
      </c>
      <c r="N14" s="67">
        <v>0.84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0.44</v>
      </c>
      <c r="W14" s="67">
        <v>0.52166000000000001</v>
      </c>
      <c r="X14" s="54">
        <v>0.55412666666666666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1.86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2.79</v>
      </c>
      <c r="N15" s="134">
        <v>2.89</v>
      </c>
      <c r="O15" s="134">
        <v>1.47</v>
      </c>
      <c r="P15" s="134">
        <v>2.97</v>
      </c>
      <c r="Q15" s="134">
        <v>2.68</v>
      </c>
      <c r="R15" s="2">
        <v>2.48</v>
      </c>
      <c r="S15" s="134">
        <v>2.39</v>
      </c>
      <c r="T15" s="134">
        <v>3.97</v>
      </c>
      <c r="U15" s="134">
        <v>2.4300000000000002</v>
      </c>
      <c r="V15" s="132">
        <v>2.88</v>
      </c>
      <c r="W15" s="134">
        <v>2.19</v>
      </c>
      <c r="X15" s="53">
        <v>2.617142857142857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23.28</v>
      </c>
      <c r="G16" s="2">
        <v>20.5</v>
      </c>
      <c r="H16" s="134">
        <v>26</v>
      </c>
      <c r="I16" s="134">
        <v>25.32</v>
      </c>
      <c r="J16" s="134">
        <v>32.99</v>
      </c>
      <c r="K16" s="134">
        <v>20.96</v>
      </c>
      <c r="L16" s="134">
        <v>17.46</v>
      </c>
      <c r="M16" s="134">
        <v>18.52</v>
      </c>
      <c r="N16" s="134">
        <v>25.65</v>
      </c>
      <c r="O16" s="134">
        <v>25.61</v>
      </c>
      <c r="P16" s="134">
        <v>32.520000000000003</v>
      </c>
      <c r="Q16" s="134">
        <v>18.5</v>
      </c>
      <c r="R16" s="2">
        <v>23.14</v>
      </c>
      <c r="S16" s="134">
        <v>16.71</v>
      </c>
      <c r="T16" s="134">
        <v>19.59</v>
      </c>
      <c r="U16" s="134">
        <v>21.18</v>
      </c>
      <c r="V16" s="134">
        <v>20.5</v>
      </c>
      <c r="W16" s="134">
        <v>18.41</v>
      </c>
      <c r="X16" s="53">
        <v>23.344285714285711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217.5</v>
      </c>
      <c r="E17" s="134">
        <v>70.5</v>
      </c>
      <c r="F17" s="134">
        <v>130</v>
      </c>
      <c r="G17" s="2">
        <v>113.5</v>
      </c>
      <c r="H17" s="134">
        <v>170</v>
      </c>
      <c r="I17" s="134">
        <v>75</v>
      </c>
      <c r="J17" s="134">
        <v>182.05</v>
      </c>
      <c r="K17" s="134">
        <v>145.5</v>
      </c>
      <c r="L17" s="134">
        <v>94</v>
      </c>
      <c r="M17" s="134">
        <v>122.52</v>
      </c>
      <c r="N17" s="134">
        <v>86.41</v>
      </c>
      <c r="O17" s="134">
        <v>100</v>
      </c>
      <c r="P17" s="134">
        <v>95.3</v>
      </c>
      <c r="Q17" s="134">
        <v>119.5</v>
      </c>
      <c r="R17" s="2">
        <v>102</v>
      </c>
      <c r="S17" s="134">
        <v>69</v>
      </c>
      <c r="T17" s="134">
        <v>132.99</v>
      </c>
      <c r="U17" s="134">
        <v>96.7</v>
      </c>
      <c r="V17" s="134">
        <v>82</v>
      </c>
      <c r="W17" s="134">
        <v>100.2</v>
      </c>
      <c r="X17" s="53">
        <v>114.65095238095236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276.5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454.95</v>
      </c>
      <c r="N18" s="134">
        <v>360.05</v>
      </c>
      <c r="O18" s="134">
        <v>282.5</v>
      </c>
      <c r="P18" s="134">
        <v>248.84</v>
      </c>
      <c r="Q18" s="134">
        <v>372.6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413.57452380952384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411</v>
      </c>
      <c r="D19" s="134">
        <v>447</v>
      </c>
      <c r="E19" s="134">
        <v>262.3</v>
      </c>
      <c r="F19" s="2">
        <v>265</v>
      </c>
      <c r="G19" s="2">
        <v>255</v>
      </c>
      <c r="H19" s="134">
        <v>329.97</v>
      </c>
      <c r="I19" s="134">
        <v>185</v>
      </c>
      <c r="J19" s="134">
        <v>347.84</v>
      </c>
      <c r="K19" s="134">
        <v>345.5</v>
      </c>
      <c r="L19" s="2">
        <v>269.09500000000003</v>
      </c>
      <c r="M19" s="2">
        <v>245</v>
      </c>
      <c r="N19" s="134">
        <v>305.60000000000002</v>
      </c>
      <c r="O19" s="134">
        <v>250</v>
      </c>
      <c r="P19" s="134">
        <v>228.7</v>
      </c>
      <c r="Q19" s="134">
        <v>291.5</v>
      </c>
      <c r="R19" s="2">
        <v>417</v>
      </c>
      <c r="S19" s="134">
        <v>186</v>
      </c>
      <c r="T19" s="134">
        <v>184.3</v>
      </c>
      <c r="U19" s="134">
        <v>275.7</v>
      </c>
      <c r="V19" s="134">
        <v>214</v>
      </c>
      <c r="W19" s="134">
        <v>279.64999999999998</v>
      </c>
      <c r="X19" s="53">
        <v>285.48357142857139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70.2</v>
      </c>
      <c r="G20" s="2">
        <v>62</v>
      </c>
      <c r="H20" s="134">
        <v>83.43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71.260000000000005</v>
      </c>
      <c r="N20" s="134">
        <v>55.4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40.69</v>
      </c>
      <c r="U20" s="134">
        <v>35.54</v>
      </c>
      <c r="V20" s="134">
        <v>39.76</v>
      </c>
      <c r="W20" s="134">
        <v>43</v>
      </c>
      <c r="X20" s="53">
        <v>62.523809523809526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39.799999999999997</v>
      </c>
      <c r="D21" s="134">
        <v>21</v>
      </c>
      <c r="E21" s="134">
        <v>27.27</v>
      </c>
      <c r="F21" s="134">
        <v>22.4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25.2</v>
      </c>
      <c r="N21" s="134">
        <v>25.21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23.07</v>
      </c>
      <c r="U21" s="134">
        <v>16.32</v>
      </c>
      <c r="V21" s="134">
        <v>25</v>
      </c>
      <c r="W21" s="134">
        <v>17.68</v>
      </c>
      <c r="X21" s="53">
        <v>25.485714285714284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290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454.65</v>
      </c>
      <c r="N22" s="134">
        <v>292.45999999999998</v>
      </c>
      <c r="O22" s="134">
        <v>331</v>
      </c>
      <c r="P22" s="134">
        <v>741.67</v>
      </c>
      <c r="Q22" s="134">
        <v>692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307.55</v>
      </c>
      <c r="X22" s="53">
        <v>447.56285714285707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11</v>
      </c>
      <c r="G23" s="2">
        <v>11.2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24.32</v>
      </c>
      <c r="N23" s="134">
        <v>12.78</v>
      </c>
      <c r="O23" s="134">
        <v>4.47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16.648571428571429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79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77.400000000000006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89.68</v>
      </c>
      <c r="V24" s="134">
        <v>85</v>
      </c>
      <c r="W24" s="134">
        <v>61.26</v>
      </c>
      <c r="X24" s="53">
        <v>82.932857142857145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</v>
      </c>
      <c r="E25" s="134">
        <v>8.16</v>
      </c>
      <c r="F25" s="134">
        <v>4.9000000000000004</v>
      </c>
      <c r="G25" s="2">
        <v>11.1</v>
      </c>
      <c r="H25" s="134">
        <v>14.5</v>
      </c>
      <c r="I25" s="134">
        <v>6.62</v>
      </c>
      <c r="J25" s="134">
        <v>10.38</v>
      </c>
      <c r="K25" s="134">
        <v>11.87</v>
      </c>
      <c r="L25" s="134">
        <v>11.025</v>
      </c>
      <c r="M25" s="134">
        <v>11.09</v>
      </c>
      <c r="N25" s="134">
        <v>6.34</v>
      </c>
      <c r="O25" s="134">
        <v>5.55</v>
      </c>
      <c r="P25" s="134">
        <v>7.66</v>
      </c>
      <c r="Q25" s="134">
        <v>14.83</v>
      </c>
      <c r="R25" s="2">
        <v>11.59</v>
      </c>
      <c r="S25" s="134">
        <v>8.36</v>
      </c>
      <c r="T25" s="134">
        <v>25.4</v>
      </c>
      <c r="U25" s="134">
        <v>12.91</v>
      </c>
      <c r="V25" s="134">
        <v>7.35</v>
      </c>
      <c r="W25" s="134">
        <v>10.512222222222222</v>
      </c>
      <c r="X25" s="53">
        <v>10.183201058201059</v>
      </c>
      <c r="Y25" s="9"/>
    </row>
    <row r="26" spans="1:25" ht="11.25" x14ac:dyDescent="0.2">
      <c r="A26" s="29" t="s">
        <v>38</v>
      </c>
      <c r="B26" s="120" t="s">
        <v>92</v>
      </c>
      <c r="C26" s="134">
        <v>12.17</v>
      </c>
      <c r="D26" s="134">
        <v>8.8000000000000007</v>
      </c>
      <c r="E26" s="134">
        <v>5.81</v>
      </c>
      <c r="F26" s="134">
        <v>4.93</v>
      </c>
      <c r="G26" s="2">
        <v>4.59</v>
      </c>
      <c r="H26" s="134">
        <v>13.5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6.01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18.829999999999998</v>
      </c>
      <c r="T26" s="134">
        <v>18.760000000000002</v>
      </c>
      <c r="U26" s="134">
        <v>9.1300000000000008</v>
      </c>
      <c r="V26" s="134">
        <v>5.31</v>
      </c>
      <c r="W26" s="134">
        <v>9.1300000000000008</v>
      </c>
      <c r="X26" s="53">
        <v>9.329285714285712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0.84</v>
      </c>
      <c r="G27" s="18">
        <v>0.79</v>
      </c>
      <c r="H27" s="19">
        <v>1.04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0.99</v>
      </c>
      <c r="N27" s="19">
        <v>1.28</v>
      </c>
      <c r="O27" s="19">
        <v>0.74</v>
      </c>
      <c r="P27" s="19">
        <v>1.41</v>
      </c>
      <c r="Q27" s="19">
        <v>1.27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0.83</v>
      </c>
      <c r="W27" s="19">
        <v>0.81379999999999997</v>
      </c>
      <c r="X27" s="54">
        <v>1.0251809523809523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85</v>
      </c>
      <c r="G28" s="2">
        <v>54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62.84</v>
      </c>
      <c r="O28" s="134">
        <v>66.31</v>
      </c>
      <c r="P28" s="134">
        <v>151.38999999999999</v>
      </c>
      <c r="Q28" s="134">
        <v>92.96</v>
      </c>
      <c r="R28" s="2">
        <v>72.55</v>
      </c>
      <c r="S28" s="134">
        <v>67.83</v>
      </c>
      <c r="T28" s="134">
        <v>113.97</v>
      </c>
      <c r="U28" s="134">
        <v>97.46</v>
      </c>
      <c r="V28" s="134">
        <v>47.82</v>
      </c>
      <c r="W28" s="134">
        <v>66.25</v>
      </c>
      <c r="X28" s="53">
        <v>80.104285714285709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265</v>
      </c>
      <c r="E29" s="134">
        <v>201.58</v>
      </c>
      <c r="F29" s="134">
        <v>233.9</v>
      </c>
      <c r="G29" s="2">
        <v>169</v>
      </c>
      <c r="H29" s="134">
        <v>270</v>
      </c>
      <c r="I29" s="134">
        <v>160</v>
      </c>
      <c r="J29" s="134">
        <v>310.58</v>
      </c>
      <c r="K29" s="134">
        <v>278.77999999999997</v>
      </c>
      <c r="L29" s="134">
        <v>270</v>
      </c>
      <c r="M29" s="134">
        <v>299.55</v>
      </c>
      <c r="N29" s="134">
        <v>221.55</v>
      </c>
      <c r="O29" s="134">
        <v>216.5</v>
      </c>
      <c r="P29" s="134">
        <v>359.93</v>
      </c>
      <c r="Q29" s="134">
        <v>309</v>
      </c>
      <c r="R29" s="2">
        <v>282</v>
      </c>
      <c r="S29" s="134">
        <v>116.33</v>
      </c>
      <c r="T29" s="134">
        <v>288.38</v>
      </c>
      <c r="U29" s="134">
        <v>247.21</v>
      </c>
      <c r="V29" s="134">
        <v>240</v>
      </c>
      <c r="W29" s="134">
        <v>181.45</v>
      </c>
      <c r="X29" s="53">
        <v>260.03523809523813</v>
      </c>
      <c r="Y29" s="9"/>
    </row>
    <row r="30" spans="1:25" ht="11.25" x14ac:dyDescent="0.2">
      <c r="A30" s="29" t="s">
        <v>41</v>
      </c>
      <c r="B30" s="120" t="s">
        <v>94</v>
      </c>
      <c r="C30" s="134">
        <v>79.63</v>
      </c>
      <c r="D30" s="134">
        <v>58.13</v>
      </c>
      <c r="E30" s="134">
        <v>50.36</v>
      </c>
      <c r="F30" s="134">
        <v>42.3</v>
      </c>
      <c r="G30" s="2">
        <v>29.32</v>
      </c>
      <c r="H30" s="134">
        <v>51.5</v>
      </c>
      <c r="I30" s="134">
        <v>29.15</v>
      </c>
      <c r="J30" s="134">
        <v>84.75</v>
      </c>
      <c r="K30" s="134">
        <v>49.45</v>
      </c>
      <c r="L30" s="134">
        <v>41.25</v>
      </c>
      <c r="M30" s="134">
        <v>57.87</v>
      </c>
      <c r="N30" s="134">
        <v>39.200000000000003</v>
      </c>
      <c r="O30" s="134">
        <v>36</v>
      </c>
      <c r="P30" s="134">
        <v>84.88</v>
      </c>
      <c r="Q30" s="134">
        <v>52.3</v>
      </c>
      <c r="R30" s="2">
        <v>43.65</v>
      </c>
      <c r="S30" s="134">
        <v>38.39</v>
      </c>
      <c r="T30" s="134">
        <v>50.42</v>
      </c>
      <c r="U30" s="134">
        <v>28.15</v>
      </c>
      <c r="V30" s="134">
        <v>34.9</v>
      </c>
      <c r="W30" s="134">
        <v>67.56</v>
      </c>
      <c r="X30" s="53">
        <v>49.959999999999994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34.58</v>
      </c>
      <c r="E31" s="134">
        <v>43.32</v>
      </c>
      <c r="F31" s="134">
        <v>53</v>
      </c>
      <c r="G31" s="2">
        <v>43.33</v>
      </c>
      <c r="H31" s="134">
        <v>51.84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51.06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52.99</v>
      </c>
      <c r="U31" s="134">
        <v>62.19</v>
      </c>
      <c r="V31" s="134">
        <v>53.31</v>
      </c>
      <c r="W31" s="134">
        <v>44.92</v>
      </c>
      <c r="X31" s="53">
        <v>50.759761904761909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22.3</v>
      </c>
      <c r="G32" s="2">
        <v>24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34.4</v>
      </c>
      <c r="M32" s="134">
        <v>23.2</v>
      </c>
      <c r="N32" s="134">
        <v>23.52</v>
      </c>
      <c r="O32" s="134">
        <v>20.83</v>
      </c>
      <c r="P32" s="134">
        <v>34.82</v>
      </c>
      <c r="Q32" s="134">
        <v>25.5</v>
      </c>
      <c r="R32" s="2">
        <v>34</v>
      </c>
      <c r="S32" s="2">
        <v>22.07</v>
      </c>
      <c r="T32" s="2">
        <v>29.05</v>
      </c>
      <c r="U32" s="134">
        <v>23.7</v>
      </c>
      <c r="V32" s="134">
        <v>24.5</v>
      </c>
      <c r="W32" s="134">
        <v>24.39</v>
      </c>
      <c r="X32" s="53">
        <v>26.423809523809524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22.02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20.29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31.56</v>
      </c>
      <c r="V34" s="2">
        <v>16.531904999999998</v>
      </c>
      <c r="W34" s="134">
        <v>22.611499999999996</v>
      </c>
      <c r="X34" s="53">
        <v>20.617215952380949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14.32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15.11</v>
      </c>
      <c r="N35" s="134">
        <v>12.76</v>
      </c>
      <c r="O35" s="2">
        <v>12.28</v>
      </c>
      <c r="P35" s="2">
        <v>13.97</v>
      </c>
      <c r="Q35" s="2">
        <v>18.899999999999999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14.342846523809524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32.950000000000003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28.63</v>
      </c>
      <c r="O37" s="134">
        <v>34</v>
      </c>
      <c r="P37" s="134">
        <v>105.43</v>
      </c>
      <c r="Q37" s="134">
        <v>76.12</v>
      </c>
      <c r="R37" s="2">
        <v>60.98</v>
      </c>
      <c r="S37" s="134">
        <v>34.072727</v>
      </c>
      <c r="T37" s="134">
        <v>78.908000000000001</v>
      </c>
      <c r="U37" s="134">
        <v>41.96</v>
      </c>
      <c r="V37" s="134">
        <v>39.28</v>
      </c>
      <c r="W37" s="134">
        <v>51.9</v>
      </c>
      <c r="X37" s="53">
        <v>62.527653666666659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17</v>
      </c>
      <c r="H39" s="20">
        <v>12.25</v>
      </c>
      <c r="I39" s="20">
        <v>10.66</v>
      </c>
      <c r="J39" s="20">
        <v>47.1</v>
      </c>
      <c r="K39" s="20">
        <v>8</v>
      </c>
      <c r="L39" s="20">
        <v>42.5</v>
      </c>
      <c r="M39" s="20">
        <v>25.4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11.26</v>
      </c>
      <c r="V39" s="20">
        <v>12</v>
      </c>
      <c r="W39" s="20">
        <v>7.0996666666666668</v>
      </c>
      <c r="X39" s="57">
        <v>17.945114512698414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5" t="s">
        <v>53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54" t="s">
        <v>130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s="15" customFormat="1" ht="12" x14ac:dyDescent="0.2">
      <c r="A3" s="156" t="s">
        <v>22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40.49</v>
      </c>
      <c r="G8" s="2">
        <v>35.1</v>
      </c>
      <c r="H8" s="134">
        <v>52.5</v>
      </c>
      <c r="I8" s="134">
        <v>29.6</v>
      </c>
      <c r="J8" s="134">
        <v>46.51</v>
      </c>
      <c r="K8" s="134">
        <v>29.1</v>
      </c>
      <c r="L8" s="134">
        <v>37.61</v>
      </c>
      <c r="M8" s="134">
        <v>37.85</v>
      </c>
      <c r="N8" s="134">
        <v>44.5</v>
      </c>
      <c r="O8" s="134">
        <v>37.450000000000003</v>
      </c>
      <c r="P8" s="134">
        <v>48.34</v>
      </c>
      <c r="Q8" s="134">
        <v>32</v>
      </c>
      <c r="R8" s="2">
        <v>40.11</v>
      </c>
      <c r="S8" s="134">
        <v>30.09</v>
      </c>
      <c r="T8" s="134">
        <v>35.15</v>
      </c>
      <c r="U8" s="134">
        <v>45.13</v>
      </c>
      <c r="V8" s="134">
        <v>38.200000000000003</v>
      </c>
      <c r="W8" s="134">
        <v>36.15</v>
      </c>
      <c r="X8" s="53">
        <v>39.523333333333348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3.63</v>
      </c>
      <c r="G9" s="18">
        <v>3.9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4.7</v>
      </c>
      <c r="O9" s="19">
        <v>3.4</v>
      </c>
      <c r="P9" s="19">
        <v>4.1900000000000004</v>
      </c>
      <c r="Q9" s="19">
        <v>3.72</v>
      </c>
      <c r="R9" s="18">
        <v>4.33</v>
      </c>
      <c r="S9" s="19">
        <v>5.65</v>
      </c>
      <c r="T9" s="19">
        <v>4.74</v>
      </c>
      <c r="U9" s="19">
        <v>4.8600000000000003</v>
      </c>
      <c r="V9" s="19">
        <v>4.3099999999999996</v>
      </c>
      <c r="W9" s="19">
        <v>4.38</v>
      </c>
      <c r="X9" s="54">
        <v>4.1971428571428566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261.25</v>
      </c>
      <c r="G10" s="2">
        <v>251.5</v>
      </c>
      <c r="H10" s="134">
        <v>280</v>
      </c>
      <c r="I10" s="134">
        <v>317.36</v>
      </c>
      <c r="J10" s="134">
        <v>382.51</v>
      </c>
      <c r="K10" s="134">
        <v>281.14</v>
      </c>
      <c r="L10" s="134">
        <v>285</v>
      </c>
      <c r="M10" s="134">
        <v>353</v>
      </c>
      <c r="N10" s="134">
        <v>421.85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346.89</v>
      </c>
      <c r="U10" s="134">
        <v>265.25</v>
      </c>
      <c r="V10" s="134">
        <v>250</v>
      </c>
      <c r="W10" s="134">
        <v>274.41000000000003</v>
      </c>
      <c r="X10" s="53">
        <v>312.97428571428571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0.53339999999999999</v>
      </c>
      <c r="F11" s="19">
        <v>0.37799999999999995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0.30420000000000003</v>
      </c>
      <c r="L11" s="19">
        <v>0.42</v>
      </c>
      <c r="M11" s="19">
        <v>0.503</v>
      </c>
      <c r="N11" s="19">
        <v>0.56559999999999999</v>
      </c>
      <c r="O11" s="19">
        <v>0.42</v>
      </c>
      <c r="P11" s="19">
        <v>0.40659999999999996</v>
      </c>
      <c r="Q11" s="19">
        <v>0.435</v>
      </c>
      <c r="R11" s="18">
        <v>0.45</v>
      </c>
      <c r="S11" s="19">
        <v>0.66</v>
      </c>
      <c r="T11" s="19">
        <v>0.54</v>
      </c>
      <c r="U11" s="19">
        <v>0.44600000000000001</v>
      </c>
      <c r="V11" s="136">
        <v>0.43</v>
      </c>
      <c r="W11" s="19">
        <v>0.41240000000000004</v>
      </c>
      <c r="X11" s="54">
        <v>0.45381904761904757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32.5</v>
      </c>
      <c r="E12" s="134">
        <v>59.1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71.5</v>
      </c>
      <c r="L12" s="134">
        <v>48</v>
      </c>
      <c r="M12" s="134">
        <v>68.459999999999994</v>
      </c>
      <c r="N12" s="134">
        <v>42.28</v>
      </c>
      <c r="O12" s="134">
        <v>26.13</v>
      </c>
      <c r="P12" s="134">
        <v>52.67</v>
      </c>
      <c r="Q12" s="134">
        <v>55</v>
      </c>
      <c r="R12" s="2">
        <v>80</v>
      </c>
      <c r="S12" s="134">
        <v>60</v>
      </c>
      <c r="T12" s="134">
        <v>64.48</v>
      </c>
      <c r="U12" s="134">
        <v>66.349999999999994</v>
      </c>
      <c r="V12" s="134">
        <v>34.5</v>
      </c>
      <c r="W12" s="134">
        <v>89.27</v>
      </c>
      <c r="X12" s="53">
        <v>59.842857142857135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134</v>
      </c>
      <c r="E13" s="134">
        <v>98</v>
      </c>
      <c r="F13" s="134">
        <v>67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76</v>
      </c>
      <c r="L13" s="134">
        <v>70.95</v>
      </c>
      <c r="M13" s="134">
        <v>85.04</v>
      </c>
      <c r="N13" s="134">
        <v>74.290000000000006</v>
      </c>
      <c r="O13" s="134">
        <v>68</v>
      </c>
      <c r="P13" s="134">
        <v>78</v>
      </c>
      <c r="Q13" s="134">
        <v>56</v>
      </c>
      <c r="R13" s="2">
        <v>108</v>
      </c>
      <c r="S13" s="134">
        <v>92.5</v>
      </c>
      <c r="T13" s="134">
        <v>61.71</v>
      </c>
      <c r="U13" s="134">
        <v>72.33</v>
      </c>
      <c r="V13" s="134">
        <v>75</v>
      </c>
      <c r="W13" s="134">
        <v>86.79</v>
      </c>
      <c r="X13" s="53">
        <v>81.635714285714286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0.5</v>
      </c>
      <c r="H14" s="67">
        <v>0.8</v>
      </c>
      <c r="I14" s="67">
        <v>0.6</v>
      </c>
      <c r="J14" s="67">
        <v>0.46</v>
      </c>
      <c r="K14" s="67">
        <v>0.86</v>
      </c>
      <c r="L14" s="67">
        <v>0.54500000000000004</v>
      </c>
      <c r="M14" s="67">
        <v>0.74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0.61</v>
      </c>
      <c r="U14" s="67">
        <v>0.47</v>
      </c>
      <c r="V14" s="133">
        <v>0.44</v>
      </c>
      <c r="W14" s="67">
        <v>0.52166000000000001</v>
      </c>
      <c r="X14" s="54">
        <v>0.55079333333333336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1.95</v>
      </c>
      <c r="G15" s="2">
        <v>2.5499999999999998</v>
      </c>
      <c r="H15" s="134">
        <v>2.64</v>
      </c>
      <c r="I15" s="134">
        <v>2.6</v>
      </c>
      <c r="J15" s="134">
        <v>2.98</v>
      </c>
      <c r="K15" s="134">
        <v>2</v>
      </c>
      <c r="L15" s="134">
        <v>2.5</v>
      </c>
      <c r="M15" s="134">
        <v>2.78</v>
      </c>
      <c r="N15" s="134">
        <v>2.86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2.2999999999999998</v>
      </c>
      <c r="T15" s="134">
        <v>4.07</v>
      </c>
      <c r="U15" s="134">
        <v>2.4300000000000002</v>
      </c>
      <c r="V15" s="132">
        <v>2.88</v>
      </c>
      <c r="W15" s="134">
        <v>2.19</v>
      </c>
      <c r="X15" s="53">
        <v>2.6123809523809522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23.5</v>
      </c>
      <c r="G16" s="2">
        <v>20.3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18.55</v>
      </c>
      <c r="N16" s="134">
        <v>25.47</v>
      </c>
      <c r="O16" s="134">
        <v>25.61</v>
      </c>
      <c r="P16" s="134">
        <v>32.380000000000003</v>
      </c>
      <c r="Q16" s="134">
        <v>18.5</v>
      </c>
      <c r="R16" s="2">
        <v>23.14</v>
      </c>
      <c r="S16" s="134">
        <v>16.71</v>
      </c>
      <c r="T16" s="134">
        <v>19.84</v>
      </c>
      <c r="U16" s="134">
        <v>20.68</v>
      </c>
      <c r="V16" s="134">
        <v>20.5</v>
      </c>
      <c r="W16" s="134">
        <v>18.38</v>
      </c>
      <c r="X16" s="53">
        <v>23.148571428571426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207.5</v>
      </c>
      <c r="E17" s="134">
        <v>70.5</v>
      </c>
      <c r="F17" s="134">
        <v>125</v>
      </c>
      <c r="G17" s="2">
        <v>105</v>
      </c>
      <c r="H17" s="134">
        <v>167.5</v>
      </c>
      <c r="I17" s="134">
        <v>75</v>
      </c>
      <c r="J17" s="134">
        <v>182.05</v>
      </c>
      <c r="K17" s="134">
        <v>148.83000000000001</v>
      </c>
      <c r="L17" s="134">
        <v>94</v>
      </c>
      <c r="M17" s="134">
        <v>122.43</v>
      </c>
      <c r="N17" s="134">
        <v>86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131.32</v>
      </c>
      <c r="U17" s="134">
        <v>96.7</v>
      </c>
      <c r="V17" s="134">
        <v>82</v>
      </c>
      <c r="W17" s="134">
        <v>100.28</v>
      </c>
      <c r="X17" s="53">
        <v>113.23380952380951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270</v>
      </c>
      <c r="G18" s="2">
        <v>355.3</v>
      </c>
      <c r="H18" s="134">
        <v>385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455</v>
      </c>
      <c r="N18" s="134">
        <v>357.9</v>
      </c>
      <c r="O18" s="134">
        <v>282.5</v>
      </c>
      <c r="P18" s="134">
        <v>266.31</v>
      </c>
      <c r="Q18" s="134">
        <v>397.5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414.00214285714287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265</v>
      </c>
      <c r="G19" s="2">
        <v>255</v>
      </c>
      <c r="H19" s="134">
        <v>326.99</v>
      </c>
      <c r="I19" s="134">
        <v>185</v>
      </c>
      <c r="J19" s="134">
        <v>351.04</v>
      </c>
      <c r="K19" s="134">
        <v>340</v>
      </c>
      <c r="L19" s="2">
        <v>269.09500000000003</v>
      </c>
      <c r="M19" s="2">
        <v>245.03</v>
      </c>
      <c r="N19" s="134">
        <v>303.64</v>
      </c>
      <c r="O19" s="134">
        <v>250</v>
      </c>
      <c r="P19" s="134">
        <v>228.72</v>
      </c>
      <c r="Q19" s="134">
        <v>309</v>
      </c>
      <c r="R19" s="2">
        <v>417</v>
      </c>
      <c r="S19" s="134">
        <v>186</v>
      </c>
      <c r="T19" s="134">
        <v>181.69</v>
      </c>
      <c r="U19" s="134">
        <v>275.7</v>
      </c>
      <c r="V19" s="134">
        <v>214</v>
      </c>
      <c r="W19" s="134">
        <v>279.64999999999998</v>
      </c>
      <c r="X19" s="53">
        <v>285.83071428571429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68.150000000000006</v>
      </c>
      <c r="G20" s="2">
        <v>62</v>
      </c>
      <c r="H20" s="134">
        <v>83.25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55.31</v>
      </c>
      <c r="O20" s="134">
        <v>57.5</v>
      </c>
      <c r="P20" s="134">
        <v>86.45</v>
      </c>
      <c r="Q20" s="134">
        <v>85.03</v>
      </c>
      <c r="R20" s="2">
        <v>73.260000000000005</v>
      </c>
      <c r="S20" s="134">
        <v>33</v>
      </c>
      <c r="T20" s="134">
        <v>40.090000000000003</v>
      </c>
      <c r="U20" s="134">
        <v>35.54</v>
      </c>
      <c r="V20" s="134">
        <v>39.76</v>
      </c>
      <c r="W20" s="134">
        <v>43</v>
      </c>
      <c r="X20" s="53">
        <v>62.380476190476188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40.11</v>
      </c>
      <c r="D21" s="134">
        <v>20.98</v>
      </c>
      <c r="E21" s="134">
        <v>27.27</v>
      </c>
      <c r="F21" s="134">
        <v>21.7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21.9</v>
      </c>
      <c r="R21" s="2">
        <v>23.9</v>
      </c>
      <c r="S21" s="134">
        <v>24.05</v>
      </c>
      <c r="T21" s="134">
        <v>22.5</v>
      </c>
      <c r="U21" s="134">
        <v>16.32</v>
      </c>
      <c r="V21" s="134">
        <v>25</v>
      </c>
      <c r="W21" s="134">
        <v>17.68</v>
      </c>
      <c r="X21" s="53">
        <v>25.352380952380951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301.5</v>
      </c>
      <c r="G22" s="2">
        <v>422</v>
      </c>
      <c r="H22" s="134">
        <v>420</v>
      </c>
      <c r="I22" s="134">
        <v>362</v>
      </c>
      <c r="J22" s="134">
        <v>366.51</v>
      </c>
      <c r="K22" s="134">
        <v>350</v>
      </c>
      <c r="L22" s="134">
        <v>370</v>
      </c>
      <c r="M22" s="134">
        <v>454.25</v>
      </c>
      <c r="N22" s="134">
        <v>291.33</v>
      </c>
      <c r="O22" s="134">
        <v>331</v>
      </c>
      <c r="P22" s="134">
        <v>735.95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445.53523809523807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11</v>
      </c>
      <c r="G23" s="2">
        <v>11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24.31</v>
      </c>
      <c r="N23" s="134">
        <v>12.94</v>
      </c>
      <c r="O23" s="134">
        <v>4.47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82.8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</v>
      </c>
      <c r="N24" s="134">
        <v>77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88.68</v>
      </c>
      <c r="V24" s="134">
        <v>85</v>
      </c>
      <c r="W24" s="134">
        <v>61.17</v>
      </c>
      <c r="X24" s="53">
        <v>83.041428571428582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6.15</v>
      </c>
      <c r="E25" s="134">
        <v>8.16</v>
      </c>
      <c r="F25" s="134">
        <v>4.8</v>
      </c>
      <c r="G25" s="2">
        <v>11.03</v>
      </c>
      <c r="H25" s="134">
        <v>14.5</v>
      </c>
      <c r="I25" s="134">
        <v>6.62</v>
      </c>
      <c r="J25" s="134">
        <v>10.38</v>
      </c>
      <c r="K25" s="134">
        <v>11.55</v>
      </c>
      <c r="L25" s="134">
        <v>11.025</v>
      </c>
      <c r="M25" s="134">
        <v>11.1</v>
      </c>
      <c r="N25" s="134">
        <v>6.31</v>
      </c>
      <c r="O25" s="134">
        <v>4.0999999999999996</v>
      </c>
      <c r="P25" s="134">
        <v>7.29</v>
      </c>
      <c r="Q25" s="134">
        <v>14.83</v>
      </c>
      <c r="R25" s="2">
        <v>11.21</v>
      </c>
      <c r="S25" s="134">
        <v>8.36</v>
      </c>
      <c r="T25" s="134">
        <v>24.9</v>
      </c>
      <c r="U25" s="134">
        <v>12.91</v>
      </c>
      <c r="V25" s="134">
        <v>7.35</v>
      </c>
      <c r="W25" s="134">
        <v>10.592222222222222</v>
      </c>
      <c r="X25" s="53">
        <v>10.031772486772487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8.8699999999999992</v>
      </c>
      <c r="E26" s="134">
        <v>5.81</v>
      </c>
      <c r="F26" s="134">
        <v>4.95</v>
      </c>
      <c r="G26" s="2">
        <v>3.58</v>
      </c>
      <c r="H26" s="134">
        <v>13.56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8.9600000000000009</v>
      </c>
      <c r="N26" s="2">
        <v>5.96</v>
      </c>
      <c r="O26" s="134">
        <v>3.41</v>
      </c>
      <c r="P26" s="134">
        <v>14.75</v>
      </c>
      <c r="Q26" s="134">
        <v>7.66</v>
      </c>
      <c r="R26" s="2">
        <v>10.5</v>
      </c>
      <c r="S26" s="134">
        <v>18.829999999999998</v>
      </c>
      <c r="T26" s="134">
        <v>18.420000000000002</v>
      </c>
      <c r="U26" s="134">
        <v>9.1199999999999992</v>
      </c>
      <c r="V26" s="134">
        <v>5.31</v>
      </c>
      <c r="W26" s="134">
        <v>8.11</v>
      </c>
      <c r="X26" s="53">
        <v>9.1988095238095244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1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1.0900000000000001</v>
      </c>
      <c r="T27" s="18">
        <v>1.35</v>
      </c>
      <c r="U27" s="19">
        <v>1.05</v>
      </c>
      <c r="V27" s="133">
        <v>0.83</v>
      </c>
      <c r="W27" s="19">
        <v>0.81129999999999991</v>
      </c>
      <c r="X27" s="54">
        <v>1.0222047619047618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61</v>
      </c>
      <c r="E28" s="135">
        <v>66.260000000000005</v>
      </c>
      <c r="F28" s="134">
        <v>80.75</v>
      </c>
      <c r="G28" s="2">
        <v>59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79.099999999999994</v>
      </c>
      <c r="N28" s="134">
        <v>63</v>
      </c>
      <c r="O28" s="134">
        <v>66.31</v>
      </c>
      <c r="P28" s="134">
        <v>151.38999999999999</v>
      </c>
      <c r="Q28" s="134">
        <v>89.3</v>
      </c>
      <c r="R28" s="2">
        <v>72.55</v>
      </c>
      <c r="S28" s="134">
        <v>67.83</v>
      </c>
      <c r="T28" s="134">
        <v>112.47</v>
      </c>
      <c r="U28" s="134">
        <v>97.46</v>
      </c>
      <c r="V28" s="134">
        <v>47.82</v>
      </c>
      <c r="W28" s="134">
        <v>66.25</v>
      </c>
      <c r="X28" s="53">
        <v>79.918095238095219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257.5</v>
      </c>
      <c r="E29" s="134">
        <v>201.58</v>
      </c>
      <c r="F29" s="134">
        <v>246.58</v>
      </c>
      <c r="G29" s="2">
        <v>260</v>
      </c>
      <c r="H29" s="134">
        <v>270</v>
      </c>
      <c r="I29" s="134">
        <v>160</v>
      </c>
      <c r="J29" s="134">
        <v>310.58</v>
      </c>
      <c r="K29" s="134">
        <v>279.55</v>
      </c>
      <c r="L29" s="134">
        <v>270</v>
      </c>
      <c r="M29" s="134">
        <v>299.52999999999997</v>
      </c>
      <c r="N29" s="134">
        <v>222.52</v>
      </c>
      <c r="O29" s="134">
        <v>216.5</v>
      </c>
      <c r="P29" s="134">
        <v>385.26</v>
      </c>
      <c r="Q29" s="134">
        <v>303.43</v>
      </c>
      <c r="R29" s="2">
        <v>282.2</v>
      </c>
      <c r="S29" s="134">
        <v>116.33</v>
      </c>
      <c r="T29" s="134">
        <v>291.55</v>
      </c>
      <c r="U29" s="134">
        <v>247.21</v>
      </c>
      <c r="V29" s="134">
        <v>240</v>
      </c>
      <c r="W29" s="134">
        <v>179.62</v>
      </c>
      <c r="X29" s="53">
        <v>265.7114285714286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77</v>
      </c>
      <c r="D30" s="134">
        <v>58.55</v>
      </c>
      <c r="E30" s="134">
        <v>50.36</v>
      </c>
      <c r="F30" s="134">
        <v>40.35</v>
      </c>
      <c r="G30" s="2">
        <v>31.24</v>
      </c>
      <c r="H30" s="134">
        <v>51</v>
      </c>
      <c r="I30" s="134">
        <v>29.15</v>
      </c>
      <c r="J30" s="134">
        <v>82.99</v>
      </c>
      <c r="K30" s="134">
        <v>49.45</v>
      </c>
      <c r="L30" s="134">
        <v>39.5</v>
      </c>
      <c r="M30" s="134">
        <v>57.88</v>
      </c>
      <c r="N30" s="134">
        <v>38.78</v>
      </c>
      <c r="O30" s="134">
        <v>36</v>
      </c>
      <c r="P30" s="134">
        <v>89.58</v>
      </c>
      <c r="Q30" s="134">
        <v>50.95</v>
      </c>
      <c r="R30" s="2">
        <v>43.65</v>
      </c>
      <c r="S30" s="134">
        <v>38.39</v>
      </c>
      <c r="T30" s="134">
        <v>50.21</v>
      </c>
      <c r="U30" s="134">
        <v>28</v>
      </c>
      <c r="V30" s="134">
        <v>34.9</v>
      </c>
      <c r="W30" s="134">
        <v>67.150000000000006</v>
      </c>
      <c r="X30" s="53">
        <v>49.765714285714296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34.1</v>
      </c>
      <c r="E31" s="134">
        <v>43.32</v>
      </c>
      <c r="F31" s="134">
        <v>52.88</v>
      </c>
      <c r="G31" s="2">
        <v>43.4</v>
      </c>
      <c r="H31" s="134">
        <v>52.9</v>
      </c>
      <c r="I31" s="134">
        <v>49.9</v>
      </c>
      <c r="J31" s="134">
        <v>52.73</v>
      </c>
      <c r="K31" s="134">
        <v>59.05</v>
      </c>
      <c r="L31" s="134">
        <v>64.194999999999993</v>
      </c>
      <c r="M31" s="134">
        <v>59.9</v>
      </c>
      <c r="N31" s="134">
        <v>51.33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51.75</v>
      </c>
      <c r="U31" s="134">
        <v>61.85</v>
      </c>
      <c r="V31" s="134">
        <v>53.31</v>
      </c>
      <c r="W31" s="134">
        <v>44.76</v>
      </c>
      <c r="X31" s="53">
        <v>50.62166666666667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23.2</v>
      </c>
      <c r="G32" s="2">
        <v>23.23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32.5</v>
      </c>
      <c r="M32" s="134">
        <v>23.15</v>
      </c>
      <c r="N32" s="134">
        <v>23.88</v>
      </c>
      <c r="O32" s="134">
        <v>20.83</v>
      </c>
      <c r="P32" s="134">
        <v>34.82</v>
      </c>
      <c r="Q32" s="134">
        <v>23.77</v>
      </c>
      <c r="R32" s="2">
        <v>34.6</v>
      </c>
      <c r="S32" s="2">
        <v>22.07</v>
      </c>
      <c r="T32" s="2">
        <v>29.14</v>
      </c>
      <c r="U32" s="134">
        <v>23.44</v>
      </c>
      <c r="V32" s="134">
        <v>24.5</v>
      </c>
      <c r="W32" s="134">
        <v>24.35</v>
      </c>
      <c r="X32" s="53">
        <v>26.290476190476191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17.93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20.03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23.06</v>
      </c>
      <c r="S34" s="134">
        <v>15.819999999999999</v>
      </c>
      <c r="T34" s="134">
        <v>19.7926</v>
      </c>
      <c r="U34" s="2">
        <v>31.42</v>
      </c>
      <c r="V34" s="2">
        <v>16.531904999999998</v>
      </c>
      <c r="W34" s="134">
        <v>22.611499999999996</v>
      </c>
      <c r="X34" s="53">
        <v>20.37591595238095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15.03</v>
      </c>
      <c r="N35" s="134">
        <v>12.76</v>
      </c>
      <c r="O35" s="2">
        <v>12.28</v>
      </c>
      <c r="P35" s="2">
        <v>13.97</v>
      </c>
      <c r="Q35" s="2">
        <v>19.04</v>
      </c>
      <c r="R35" s="2">
        <v>16.71</v>
      </c>
      <c r="S35" s="134">
        <v>12.655999999999999</v>
      </c>
      <c r="T35" s="134">
        <v>16.027899999999999</v>
      </c>
      <c r="U35" s="2">
        <v>19.89</v>
      </c>
      <c r="V35" s="2">
        <v>11.395295000000001</v>
      </c>
      <c r="W35" s="134">
        <v>18.475249999999999</v>
      </c>
      <c r="X35" s="53">
        <v>14.217808428571427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31.12</v>
      </c>
      <c r="G37" s="134">
        <v>55.32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111.31</v>
      </c>
      <c r="N37" s="134">
        <v>28.4</v>
      </c>
      <c r="O37" s="134">
        <v>34</v>
      </c>
      <c r="P37" s="134">
        <v>105.43</v>
      </c>
      <c r="Q37" s="134">
        <v>77.56</v>
      </c>
      <c r="R37" s="2">
        <v>60.98</v>
      </c>
      <c r="S37" s="134">
        <v>34.072727</v>
      </c>
      <c r="T37" s="134">
        <v>76.711699999999993</v>
      </c>
      <c r="U37" s="134">
        <v>41.89</v>
      </c>
      <c r="V37" s="134">
        <v>39.28</v>
      </c>
      <c r="W37" s="134">
        <v>51.9</v>
      </c>
      <c r="X37" s="53">
        <v>62.37306795238095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9.33</v>
      </c>
      <c r="G39" s="20">
        <v>17.07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25.36</v>
      </c>
      <c r="N39" s="20">
        <v>17.670000000000002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36.409999999999997</v>
      </c>
      <c r="U39" s="20">
        <v>11.23</v>
      </c>
      <c r="V39" s="20">
        <v>12</v>
      </c>
      <c r="W39" s="20">
        <v>7.0996666666666668</v>
      </c>
      <c r="X39" s="57">
        <v>17.916066893650793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42.14</v>
      </c>
      <c r="G8" s="2">
        <v>35.08</v>
      </c>
      <c r="H8" s="134">
        <v>53.5</v>
      </c>
      <c r="I8" s="134">
        <v>29.53</v>
      </c>
      <c r="J8" s="134">
        <v>45.81</v>
      </c>
      <c r="K8" s="134">
        <v>29.73</v>
      </c>
      <c r="L8" s="134">
        <v>37.61</v>
      </c>
      <c r="M8" s="134">
        <v>37.69</v>
      </c>
      <c r="N8" s="134">
        <v>44.25</v>
      </c>
      <c r="O8" s="134">
        <v>37.450000000000003</v>
      </c>
      <c r="P8" s="134">
        <v>48.34</v>
      </c>
      <c r="Q8" s="134">
        <v>30.67</v>
      </c>
      <c r="R8" s="2">
        <v>40.11</v>
      </c>
      <c r="S8" s="134">
        <v>30.09</v>
      </c>
      <c r="T8" s="134">
        <v>35.33</v>
      </c>
      <c r="U8" s="134">
        <v>44.88</v>
      </c>
      <c r="V8" s="134">
        <v>38.200000000000003</v>
      </c>
      <c r="W8" s="134">
        <v>35.89</v>
      </c>
      <c r="X8" s="53">
        <v>39.543333333333344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4.62</v>
      </c>
      <c r="E9" s="19">
        <v>4.4800000000000004</v>
      </c>
      <c r="F9" s="19">
        <v>3.48</v>
      </c>
      <c r="G9" s="18">
        <v>3.94</v>
      </c>
      <c r="H9" s="19">
        <v>3.68</v>
      </c>
      <c r="I9" s="19">
        <v>3.71</v>
      </c>
      <c r="J9" s="19">
        <v>3.73</v>
      </c>
      <c r="K9" s="19">
        <v>3.8</v>
      </c>
      <c r="L9" s="19">
        <v>4</v>
      </c>
      <c r="M9" s="19">
        <v>3.97</v>
      </c>
      <c r="N9" s="19">
        <v>4.8</v>
      </c>
      <c r="O9" s="19">
        <v>3.29</v>
      </c>
      <c r="P9" s="19">
        <v>4.3099999999999996</v>
      </c>
      <c r="Q9" s="19">
        <v>3.74</v>
      </c>
      <c r="R9" s="18">
        <v>4.33</v>
      </c>
      <c r="S9" s="19">
        <v>5.64</v>
      </c>
      <c r="T9" s="19">
        <v>4.78</v>
      </c>
      <c r="U9" s="19">
        <v>4.8600000000000003</v>
      </c>
      <c r="V9" s="19">
        <v>4.3099999999999996</v>
      </c>
      <c r="W9" s="19">
        <v>4.3600000000000003</v>
      </c>
      <c r="X9" s="54">
        <v>4.1914285714285722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255</v>
      </c>
      <c r="G10" s="2">
        <v>251.5</v>
      </c>
      <c r="H10" s="134">
        <v>278</v>
      </c>
      <c r="I10" s="134">
        <v>317.36</v>
      </c>
      <c r="J10" s="134">
        <v>382.85</v>
      </c>
      <c r="K10" s="134">
        <v>281.14</v>
      </c>
      <c r="L10" s="134">
        <v>285</v>
      </c>
      <c r="M10" s="134">
        <v>352.5</v>
      </c>
      <c r="N10" s="134">
        <v>420.19</v>
      </c>
      <c r="O10" s="134">
        <v>302.5</v>
      </c>
      <c r="P10" s="134">
        <v>283.33</v>
      </c>
      <c r="Q10" s="134">
        <v>259.92</v>
      </c>
      <c r="R10" s="2">
        <v>301.67</v>
      </c>
      <c r="S10" s="134">
        <v>400</v>
      </c>
      <c r="T10" s="134">
        <v>351.78</v>
      </c>
      <c r="U10" s="134">
        <v>265.25</v>
      </c>
      <c r="V10" s="134">
        <v>250</v>
      </c>
      <c r="W10" s="134">
        <v>268.02</v>
      </c>
      <c r="X10" s="53">
        <v>311.78619047619048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0.51280000000000003</v>
      </c>
      <c r="F11" s="19">
        <v>0.36899999999999999</v>
      </c>
      <c r="G11" s="18">
        <v>0.34200000000000003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0.42</v>
      </c>
      <c r="M11" s="19">
        <v>0.503</v>
      </c>
      <c r="N11" s="19">
        <v>0.56399999999999995</v>
      </c>
      <c r="O11" s="19">
        <v>0.41</v>
      </c>
      <c r="P11" s="19">
        <v>0.41600000000000004</v>
      </c>
      <c r="Q11" s="19">
        <v>0.44500000000000001</v>
      </c>
      <c r="R11" s="18">
        <v>0.45</v>
      </c>
      <c r="S11" s="19">
        <v>0.66</v>
      </c>
      <c r="T11" s="19">
        <v>0.54</v>
      </c>
      <c r="U11" s="19">
        <v>0.44540000000000002</v>
      </c>
      <c r="V11" s="136">
        <v>0.43</v>
      </c>
      <c r="W11" s="19">
        <v>0.40840000000000004</v>
      </c>
      <c r="X11" s="54">
        <v>0.45179047619047619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35</v>
      </c>
      <c r="E12" s="134">
        <v>59.1</v>
      </c>
      <c r="F12" s="134">
        <v>38</v>
      </c>
      <c r="G12" s="2">
        <v>71.5</v>
      </c>
      <c r="H12" s="134">
        <v>64</v>
      </c>
      <c r="I12" s="134">
        <v>77</v>
      </c>
      <c r="J12" s="134">
        <v>74.959999999999994</v>
      </c>
      <c r="K12" s="134">
        <v>67.48</v>
      </c>
      <c r="L12" s="134">
        <v>47</v>
      </c>
      <c r="M12" s="134">
        <v>68.41</v>
      </c>
      <c r="N12" s="134">
        <v>42.16</v>
      </c>
      <c r="O12" s="134">
        <v>26.13</v>
      </c>
      <c r="P12" s="134">
        <v>52.62</v>
      </c>
      <c r="Q12" s="134">
        <v>55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34.5</v>
      </c>
      <c r="W12" s="134">
        <v>88.89</v>
      </c>
      <c r="X12" s="53">
        <v>59.334285714285713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60</v>
      </c>
      <c r="G13" s="2">
        <v>67.209999999999994</v>
      </c>
      <c r="H13" s="134">
        <v>77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85.04</v>
      </c>
      <c r="N13" s="134">
        <v>74.5</v>
      </c>
      <c r="O13" s="134">
        <v>68</v>
      </c>
      <c r="P13" s="134">
        <v>77.78</v>
      </c>
      <c r="Q13" s="134">
        <v>56</v>
      </c>
      <c r="R13" s="2">
        <v>107.5</v>
      </c>
      <c r="S13" s="134">
        <v>90</v>
      </c>
      <c r="T13" s="134">
        <v>60.39</v>
      </c>
      <c r="U13" s="134">
        <v>72.33</v>
      </c>
      <c r="V13" s="134">
        <v>75</v>
      </c>
      <c r="W13" s="134">
        <v>85.63</v>
      </c>
      <c r="X13" s="53">
        <v>80.831428571428575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0.31</v>
      </c>
      <c r="G14" s="68">
        <v>0.5</v>
      </c>
      <c r="H14" s="67">
        <v>0.8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0.82</v>
      </c>
      <c r="O14" s="67">
        <v>0.36</v>
      </c>
      <c r="P14" s="67">
        <v>0.35</v>
      </c>
      <c r="Q14" s="67">
        <v>0.44</v>
      </c>
      <c r="R14" s="68">
        <v>0.66</v>
      </c>
      <c r="S14" s="67">
        <v>0.4</v>
      </c>
      <c r="T14" s="67">
        <v>0.6</v>
      </c>
      <c r="U14" s="67">
        <v>0.47</v>
      </c>
      <c r="V14" s="133">
        <v>0.44</v>
      </c>
      <c r="W14" s="67">
        <v>0.52139999999999997</v>
      </c>
      <c r="X14" s="54">
        <v>0.54792380952380959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2</v>
      </c>
      <c r="G15" s="2">
        <v>2.5499999999999998</v>
      </c>
      <c r="H15" s="134">
        <v>2.65</v>
      </c>
      <c r="I15" s="134">
        <v>2.6</v>
      </c>
      <c r="J15" s="134">
        <v>2.97</v>
      </c>
      <c r="K15" s="134">
        <v>2</v>
      </c>
      <c r="L15" s="134">
        <v>2.5</v>
      </c>
      <c r="M15" s="134">
        <v>2.77</v>
      </c>
      <c r="N15" s="134">
        <v>2.84</v>
      </c>
      <c r="O15" s="134">
        <v>1.47</v>
      </c>
      <c r="P15" s="134">
        <v>2.97</v>
      </c>
      <c r="Q15" s="134">
        <v>2.7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2.88</v>
      </c>
      <c r="W15" s="134">
        <v>2.16</v>
      </c>
      <c r="X15" s="53">
        <v>2.6109523809523809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24.44</v>
      </c>
      <c r="G16" s="2">
        <v>19.649999999999999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</v>
      </c>
      <c r="N16" s="134">
        <v>25.39</v>
      </c>
      <c r="O16" s="134">
        <v>25.61</v>
      </c>
      <c r="P16" s="134">
        <v>31.53</v>
      </c>
      <c r="Q16" s="134">
        <v>18.07</v>
      </c>
      <c r="R16" s="2">
        <v>23.14</v>
      </c>
      <c r="S16" s="134">
        <v>16.71</v>
      </c>
      <c r="T16" s="134">
        <v>19.98</v>
      </c>
      <c r="U16" s="134">
        <v>20.68</v>
      </c>
      <c r="V16" s="134">
        <v>20.5</v>
      </c>
      <c r="W16" s="134">
        <v>18.14</v>
      </c>
      <c r="X16" s="53">
        <v>23.090476190476192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295</v>
      </c>
      <c r="E17" s="134">
        <v>70.5</v>
      </c>
      <c r="F17" s="134">
        <v>132.5</v>
      </c>
      <c r="G17" s="2">
        <v>107.5</v>
      </c>
      <c r="H17" s="134">
        <v>160</v>
      </c>
      <c r="I17" s="134">
        <v>75</v>
      </c>
      <c r="J17" s="134">
        <v>182.74</v>
      </c>
      <c r="K17" s="134">
        <v>131.83000000000001</v>
      </c>
      <c r="L17" s="134">
        <v>94</v>
      </c>
      <c r="M17" s="134">
        <v>122.45</v>
      </c>
      <c r="N17" s="134">
        <v>85.5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116.59952380952379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277.5</v>
      </c>
      <c r="G18" s="2">
        <v>355.3</v>
      </c>
      <c r="H18" s="134">
        <v>380</v>
      </c>
      <c r="I18" s="134">
        <v>292.67</v>
      </c>
      <c r="J18" s="134">
        <v>396.57</v>
      </c>
      <c r="K18" s="134">
        <v>618</v>
      </c>
      <c r="L18" s="134">
        <v>428.495</v>
      </c>
      <c r="M18" s="134">
        <v>455</v>
      </c>
      <c r="N18" s="134">
        <v>353.74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796.42</v>
      </c>
      <c r="U18" s="134">
        <v>440</v>
      </c>
      <c r="V18" s="134">
        <v>230.37</v>
      </c>
      <c r="W18" s="134">
        <v>355.4</v>
      </c>
      <c r="X18" s="53">
        <v>416.11833333333334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253</v>
      </c>
      <c r="G19" s="2">
        <v>246</v>
      </c>
      <c r="H19" s="134">
        <v>320</v>
      </c>
      <c r="I19" s="134">
        <v>185</v>
      </c>
      <c r="J19" s="134">
        <v>364.89</v>
      </c>
      <c r="K19" s="134">
        <v>340</v>
      </c>
      <c r="L19" s="2">
        <v>269.09500000000003</v>
      </c>
      <c r="M19" s="2">
        <v>245.03</v>
      </c>
      <c r="N19" s="134">
        <v>301.8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180.26</v>
      </c>
      <c r="U19" s="134">
        <v>275.7</v>
      </c>
      <c r="V19" s="134">
        <v>214</v>
      </c>
      <c r="W19" s="134">
        <v>278.81</v>
      </c>
      <c r="X19" s="53">
        <v>285.44642857142861</v>
      </c>
      <c r="Y19" s="9"/>
    </row>
    <row r="20" spans="1:25" ht="22.5" x14ac:dyDescent="0.2">
      <c r="A20" s="121" t="s">
        <v>33</v>
      </c>
      <c r="B20" s="122" t="s">
        <v>94</v>
      </c>
      <c r="C20" s="134">
        <v>75.27</v>
      </c>
      <c r="D20" s="134">
        <v>90.63</v>
      </c>
      <c r="E20" s="134">
        <v>73.459999999999994</v>
      </c>
      <c r="F20" s="134">
        <v>70.5</v>
      </c>
      <c r="G20" s="2">
        <v>67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55</v>
      </c>
      <c r="O20" s="134">
        <v>57.5</v>
      </c>
      <c r="P20" s="134">
        <v>86.45</v>
      </c>
      <c r="Q20" s="134">
        <v>80.56</v>
      </c>
      <c r="R20" s="2">
        <v>73.260000000000005</v>
      </c>
      <c r="S20" s="134">
        <v>33</v>
      </c>
      <c r="T20" s="134">
        <v>39.51</v>
      </c>
      <c r="U20" s="134">
        <v>35.54</v>
      </c>
      <c r="V20" s="134">
        <v>39.76</v>
      </c>
      <c r="W20" s="134">
        <v>42.95</v>
      </c>
      <c r="X20" s="53">
        <v>62.518095238095235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20.98</v>
      </c>
      <c r="E21" s="134">
        <v>27.27</v>
      </c>
      <c r="F21" s="134">
        <v>21.5</v>
      </c>
      <c r="G21" s="2">
        <v>24.5</v>
      </c>
      <c r="H21" s="134">
        <v>27.25</v>
      </c>
      <c r="I21" s="134">
        <v>25.3</v>
      </c>
      <c r="J21" s="134">
        <v>26.62</v>
      </c>
      <c r="K21" s="134">
        <v>29.1</v>
      </c>
      <c r="L21" s="134">
        <v>19.75</v>
      </c>
      <c r="M21" s="134">
        <v>25.13</v>
      </c>
      <c r="N21" s="134">
        <v>25.78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22.34</v>
      </c>
      <c r="U21" s="134">
        <v>16.32</v>
      </c>
      <c r="V21" s="134">
        <v>25</v>
      </c>
      <c r="W21" s="134">
        <v>17.68</v>
      </c>
      <c r="X21" s="53">
        <v>25.455714285714276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369.92</v>
      </c>
      <c r="K22" s="134">
        <v>397</v>
      </c>
      <c r="L22" s="134">
        <v>370</v>
      </c>
      <c r="M22" s="134">
        <v>454.15</v>
      </c>
      <c r="N22" s="134">
        <v>289.55</v>
      </c>
      <c r="O22" s="134">
        <v>331</v>
      </c>
      <c r="P22" s="134">
        <v>688.33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446.69761904761901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10.5</v>
      </c>
      <c r="G23" s="2">
        <v>10.9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21</v>
      </c>
      <c r="M23" s="134">
        <v>24.3</v>
      </c>
      <c r="N23" s="134">
        <v>13.08</v>
      </c>
      <c r="O23" s="134">
        <v>4.18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86</v>
      </c>
      <c r="G24" s="2">
        <v>60.05</v>
      </c>
      <c r="H24" s="134">
        <v>68</v>
      </c>
      <c r="I24" s="134">
        <v>44.12</v>
      </c>
      <c r="J24" s="134">
        <v>112.24</v>
      </c>
      <c r="K24" s="134">
        <v>87.06</v>
      </c>
      <c r="L24" s="134">
        <v>85.46</v>
      </c>
      <c r="M24" s="134">
        <v>93.19</v>
      </c>
      <c r="N24" s="134">
        <v>76.33</v>
      </c>
      <c r="O24" s="134">
        <v>79</v>
      </c>
      <c r="P24" s="134">
        <v>140</v>
      </c>
      <c r="Q24" s="134">
        <v>76.38</v>
      </c>
      <c r="R24" s="2">
        <v>70</v>
      </c>
      <c r="S24" s="134">
        <v>119</v>
      </c>
      <c r="T24" s="134">
        <v>69.33</v>
      </c>
      <c r="U24" s="134">
        <v>87.93</v>
      </c>
      <c r="V24" s="134">
        <v>85</v>
      </c>
      <c r="W24" s="134">
        <v>61.17</v>
      </c>
      <c r="X24" s="53">
        <v>82.774285714285739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</v>
      </c>
      <c r="E25" s="134">
        <v>8.16</v>
      </c>
      <c r="F25" s="134">
        <v>4.99</v>
      </c>
      <c r="G25" s="2">
        <v>11</v>
      </c>
      <c r="H25" s="134">
        <v>14.5</v>
      </c>
      <c r="I25" s="134">
        <v>6.62</v>
      </c>
      <c r="J25" s="134">
        <v>10.38</v>
      </c>
      <c r="K25" s="134">
        <v>11.75</v>
      </c>
      <c r="L25" s="134">
        <v>11.025</v>
      </c>
      <c r="M25" s="134">
        <v>11.09</v>
      </c>
      <c r="N25" s="134">
        <v>6.2</v>
      </c>
      <c r="O25" s="134">
        <v>4.0999999999999996</v>
      </c>
      <c r="P25" s="134">
        <v>7.29</v>
      </c>
      <c r="Q25" s="134">
        <v>15.41</v>
      </c>
      <c r="R25" s="2">
        <v>11.16</v>
      </c>
      <c r="S25" s="134">
        <v>8.3800000000000008</v>
      </c>
      <c r="T25" s="134">
        <v>24.98</v>
      </c>
      <c r="U25" s="134">
        <v>12.92</v>
      </c>
      <c r="V25" s="134">
        <v>7.35</v>
      </c>
      <c r="W25" s="134">
        <v>10.237777777777778</v>
      </c>
      <c r="X25" s="53">
        <v>10.054417989417988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8.92</v>
      </c>
      <c r="E26" s="134">
        <v>5.81</v>
      </c>
      <c r="F26" s="134">
        <v>5.05</v>
      </c>
      <c r="G26" s="2">
        <v>3.78</v>
      </c>
      <c r="H26" s="134">
        <v>13.5</v>
      </c>
      <c r="I26" s="134">
        <v>5.22</v>
      </c>
      <c r="J26" s="134">
        <v>8.8000000000000007</v>
      </c>
      <c r="K26" s="134">
        <v>7.21</v>
      </c>
      <c r="L26" s="134">
        <v>12.135</v>
      </c>
      <c r="M26" s="134">
        <v>8.9499999999999993</v>
      </c>
      <c r="N26" s="2">
        <v>5.88</v>
      </c>
      <c r="O26" s="134">
        <v>3.41</v>
      </c>
      <c r="P26" s="134">
        <v>15.68</v>
      </c>
      <c r="Q26" s="134">
        <v>7.76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5.31</v>
      </c>
      <c r="W26" s="134">
        <v>8.11</v>
      </c>
      <c r="X26" s="53">
        <v>9.245000000000001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0.99</v>
      </c>
      <c r="I27" s="19">
        <v>0.72</v>
      </c>
      <c r="J27" s="19">
        <v>1.1399999999999999</v>
      </c>
      <c r="K27" s="19">
        <v>0.89</v>
      </c>
      <c r="L27" s="19">
        <v>0.91500000000000004</v>
      </c>
      <c r="M27" s="19">
        <v>0.97</v>
      </c>
      <c r="N27" s="19">
        <v>1.31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1.05</v>
      </c>
      <c r="V27" s="133">
        <v>0.83</v>
      </c>
      <c r="W27" s="19">
        <v>0.80530000000000002</v>
      </c>
      <c r="X27" s="54">
        <v>1.0214428571428573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60.73</v>
      </c>
      <c r="E28" s="135">
        <v>66.260000000000005</v>
      </c>
      <c r="F28" s="134">
        <v>85</v>
      </c>
      <c r="G28" s="2">
        <v>58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</v>
      </c>
      <c r="N28" s="134">
        <v>63.78</v>
      </c>
      <c r="O28" s="134">
        <v>66.31</v>
      </c>
      <c r="P28" s="134">
        <v>151.38999999999999</v>
      </c>
      <c r="Q28" s="134">
        <v>89.3</v>
      </c>
      <c r="R28" s="2">
        <v>71.2</v>
      </c>
      <c r="S28" s="134">
        <v>67.83</v>
      </c>
      <c r="T28" s="134">
        <v>110.19</v>
      </c>
      <c r="U28" s="134">
        <v>97.46</v>
      </c>
      <c r="V28" s="134">
        <v>47.82</v>
      </c>
      <c r="W28" s="134">
        <v>66.459999999999994</v>
      </c>
      <c r="X28" s="53">
        <v>79.933809523809515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220</v>
      </c>
      <c r="E29" s="134">
        <v>201.58</v>
      </c>
      <c r="F29" s="134">
        <v>252</v>
      </c>
      <c r="G29" s="2">
        <v>260</v>
      </c>
      <c r="H29" s="134">
        <v>280</v>
      </c>
      <c r="I29" s="134">
        <v>160</v>
      </c>
      <c r="J29" s="134">
        <v>309.98</v>
      </c>
      <c r="K29" s="134">
        <v>289.95999999999998</v>
      </c>
      <c r="L29" s="134">
        <v>270</v>
      </c>
      <c r="M29" s="134">
        <v>299.5</v>
      </c>
      <c r="N29" s="134">
        <v>223.1</v>
      </c>
      <c r="O29" s="134">
        <v>216.5</v>
      </c>
      <c r="P29" s="134">
        <v>401.67</v>
      </c>
      <c r="Q29" s="134">
        <v>310</v>
      </c>
      <c r="R29" s="2">
        <v>273.89999999999998</v>
      </c>
      <c r="S29" s="134">
        <v>116.33</v>
      </c>
      <c r="T29" s="134">
        <v>287.38</v>
      </c>
      <c r="U29" s="134">
        <v>247.21</v>
      </c>
      <c r="V29" s="134">
        <v>240</v>
      </c>
      <c r="W29" s="134">
        <v>182.28</v>
      </c>
      <c r="X29" s="53">
        <v>265.78047619047618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76.41</v>
      </c>
      <c r="D30" s="134">
        <v>58.55</v>
      </c>
      <c r="E30" s="134">
        <v>50.36</v>
      </c>
      <c r="F30" s="134">
        <v>42</v>
      </c>
      <c r="G30" s="2">
        <v>31.24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57.93</v>
      </c>
      <c r="N30" s="134">
        <v>38.549999999999997</v>
      </c>
      <c r="O30" s="134">
        <v>36</v>
      </c>
      <c r="P30" s="134">
        <v>88.28</v>
      </c>
      <c r="Q30" s="134">
        <v>50.95</v>
      </c>
      <c r="R30" s="2">
        <v>43.65</v>
      </c>
      <c r="S30" s="134">
        <v>38.39</v>
      </c>
      <c r="T30" s="134">
        <v>49.58</v>
      </c>
      <c r="U30" s="134">
        <v>27.83</v>
      </c>
      <c r="V30" s="134">
        <v>34.9</v>
      </c>
      <c r="W30" s="134">
        <v>67.150000000000006</v>
      </c>
      <c r="X30" s="53">
        <v>49.81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57.9</v>
      </c>
      <c r="E31" s="134">
        <v>43.32</v>
      </c>
      <c r="F31" s="134">
        <v>51</v>
      </c>
      <c r="G31" s="2">
        <v>42.8</v>
      </c>
      <c r="H31" s="134">
        <v>52.9</v>
      </c>
      <c r="I31" s="134">
        <v>49.9</v>
      </c>
      <c r="J31" s="134">
        <v>52.92</v>
      </c>
      <c r="K31" s="134">
        <v>59.05</v>
      </c>
      <c r="L31" s="134">
        <v>64.194999999999993</v>
      </c>
      <c r="M31" s="134">
        <v>59.88</v>
      </c>
      <c r="N31" s="134">
        <v>51.8</v>
      </c>
      <c r="O31" s="134">
        <v>36.5</v>
      </c>
      <c r="P31" s="134">
        <v>61.36</v>
      </c>
      <c r="Q31" s="134">
        <v>57.93</v>
      </c>
      <c r="R31" s="2">
        <v>55</v>
      </c>
      <c r="S31" s="134">
        <v>26.39</v>
      </c>
      <c r="T31" s="134">
        <v>51.75</v>
      </c>
      <c r="U31" s="134">
        <v>61.69</v>
      </c>
      <c r="V31" s="134">
        <v>53.31</v>
      </c>
      <c r="W31" s="134">
        <v>44.76</v>
      </c>
      <c r="X31" s="53">
        <v>51.499761904761897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22.1</v>
      </c>
      <c r="E32" s="134">
        <v>32.24</v>
      </c>
      <c r="F32" s="134">
        <v>22.5</v>
      </c>
      <c r="G32" s="2">
        <v>20.05</v>
      </c>
      <c r="H32" s="134">
        <v>33.9</v>
      </c>
      <c r="I32" s="134">
        <v>17.25</v>
      </c>
      <c r="J32" s="134">
        <v>28.94</v>
      </c>
      <c r="K32" s="134">
        <v>29</v>
      </c>
      <c r="L32" s="134">
        <v>32.5</v>
      </c>
      <c r="M32" s="134">
        <v>23.15</v>
      </c>
      <c r="N32" s="134">
        <v>24.05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28.56</v>
      </c>
      <c r="U32" s="134">
        <v>23.24</v>
      </c>
      <c r="V32" s="134">
        <v>24.5</v>
      </c>
      <c r="W32" s="134">
        <v>24.36</v>
      </c>
      <c r="X32" s="53">
        <v>26.259523809523806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18.98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19.8203</v>
      </c>
      <c r="U34" s="2">
        <v>31.27</v>
      </c>
      <c r="V34" s="2">
        <v>16.531904999999998</v>
      </c>
      <c r="W34" s="134">
        <v>22.384411</v>
      </c>
      <c r="X34" s="53">
        <v>20.313398047619046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15.03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15.9725</v>
      </c>
      <c r="U35" s="2">
        <v>19.760000000000002</v>
      </c>
      <c r="V35" s="2">
        <v>11.395295000000001</v>
      </c>
      <c r="W35" s="134">
        <v>18.271861999999999</v>
      </c>
      <c r="X35" s="53">
        <v>14.152285428571428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31.81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111.3</v>
      </c>
      <c r="N37" s="134">
        <v>28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79.409499999999994</v>
      </c>
      <c r="U37" s="134">
        <v>41.6</v>
      </c>
      <c r="V37" s="134">
        <v>39.28</v>
      </c>
      <c r="W37" s="134">
        <v>51.73</v>
      </c>
      <c r="X37" s="53">
        <v>62.223439380952371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28.57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25.35</v>
      </c>
      <c r="N39" s="20">
        <v>17.559999999999999</v>
      </c>
      <c r="O39" s="20">
        <v>9.67</v>
      </c>
      <c r="P39" s="20">
        <v>15.4</v>
      </c>
      <c r="Q39" s="20">
        <v>9.83</v>
      </c>
      <c r="R39" s="21">
        <v>9.3000000000000007</v>
      </c>
      <c r="S39" s="20">
        <v>7.8377381000000002</v>
      </c>
      <c r="T39" s="20">
        <v>35.86</v>
      </c>
      <c r="U39" s="20">
        <v>11.13</v>
      </c>
      <c r="V39" s="20">
        <v>12</v>
      </c>
      <c r="W39" s="20">
        <v>7.0996666666666668</v>
      </c>
      <c r="X39" s="57">
        <v>18.401781179365081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53.75</v>
      </c>
      <c r="E8" s="134">
        <v>38.71</v>
      </c>
      <c r="F8" s="134">
        <v>44.11</v>
      </c>
      <c r="G8" s="2">
        <v>35.08</v>
      </c>
      <c r="H8" s="134">
        <v>53.5</v>
      </c>
      <c r="I8" s="134">
        <v>29.53</v>
      </c>
      <c r="J8" s="134">
        <v>45.36</v>
      </c>
      <c r="K8" s="134">
        <v>29.36</v>
      </c>
      <c r="L8" s="134">
        <v>37.1</v>
      </c>
      <c r="M8" s="134">
        <v>37.39</v>
      </c>
      <c r="N8" s="134">
        <v>45</v>
      </c>
      <c r="O8" s="134">
        <v>37.450000000000003</v>
      </c>
      <c r="P8" s="134">
        <v>48.34</v>
      </c>
      <c r="Q8" s="134">
        <v>29.34</v>
      </c>
      <c r="R8" s="2">
        <v>40.11</v>
      </c>
      <c r="S8" s="134">
        <v>30.09</v>
      </c>
      <c r="T8" s="134">
        <v>35.119999999999997</v>
      </c>
      <c r="U8" s="134">
        <v>44.88</v>
      </c>
      <c r="V8" s="134">
        <v>38.200000000000003</v>
      </c>
      <c r="W8" s="134">
        <v>35.79</v>
      </c>
      <c r="X8" s="53">
        <v>39.676666666666677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3.65</v>
      </c>
      <c r="G9" s="18">
        <v>3.96</v>
      </c>
      <c r="H9" s="19">
        <v>3.64</v>
      </c>
      <c r="I9" s="19">
        <v>3.71</v>
      </c>
      <c r="J9" s="19">
        <v>3.74</v>
      </c>
      <c r="K9" s="19">
        <v>3.8</v>
      </c>
      <c r="L9" s="19">
        <v>3.9950000000000001</v>
      </c>
      <c r="M9" s="19">
        <v>3.96</v>
      </c>
      <c r="N9" s="19">
        <v>4.83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5.57</v>
      </c>
      <c r="T9" s="19">
        <v>4.82</v>
      </c>
      <c r="U9" s="19">
        <v>4.8600000000000003</v>
      </c>
      <c r="V9" s="19">
        <v>4.3</v>
      </c>
      <c r="W9" s="19">
        <v>4.37</v>
      </c>
      <c r="X9" s="54">
        <v>4.2007142857142856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261.25</v>
      </c>
      <c r="G10" s="2">
        <v>256.5</v>
      </c>
      <c r="H10" s="134">
        <v>275</v>
      </c>
      <c r="I10" s="134">
        <v>317.36</v>
      </c>
      <c r="J10" s="134">
        <v>381.35</v>
      </c>
      <c r="K10" s="134">
        <v>281.14</v>
      </c>
      <c r="L10" s="134">
        <v>285</v>
      </c>
      <c r="M10" s="134">
        <v>352</v>
      </c>
      <c r="N10" s="134">
        <v>417.09</v>
      </c>
      <c r="O10" s="134">
        <v>300</v>
      </c>
      <c r="P10" s="134">
        <v>283.33</v>
      </c>
      <c r="Q10" s="134">
        <v>254.96</v>
      </c>
      <c r="R10" s="2">
        <v>301.67</v>
      </c>
      <c r="S10" s="134">
        <v>400</v>
      </c>
      <c r="T10" s="134">
        <v>356.94</v>
      </c>
      <c r="U10" s="134">
        <v>265.25</v>
      </c>
      <c r="V10" s="134">
        <v>250</v>
      </c>
      <c r="W10" s="134">
        <v>269.27999999999997</v>
      </c>
      <c r="X10" s="53">
        <v>310.93428571428569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0.30599999999999999</v>
      </c>
      <c r="L11" s="19">
        <v>0.42</v>
      </c>
      <c r="M11" s="19">
        <v>0.50280000000000002</v>
      </c>
      <c r="N11" s="19">
        <v>0.5524</v>
      </c>
      <c r="O11" s="19">
        <v>0.4</v>
      </c>
      <c r="P11" s="19">
        <v>0.42200000000000004</v>
      </c>
      <c r="Q11" s="19">
        <v>0.44</v>
      </c>
      <c r="R11" s="18">
        <v>0.45</v>
      </c>
      <c r="S11" s="19">
        <v>0.67</v>
      </c>
      <c r="T11" s="19">
        <v>0.54</v>
      </c>
      <c r="U11" s="19">
        <v>0.44540000000000002</v>
      </c>
      <c r="V11" s="136">
        <v>0.43</v>
      </c>
      <c r="W11" s="19">
        <v>0.40579999999999999</v>
      </c>
      <c r="X11" s="54">
        <v>0.452847619047619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56.61</v>
      </c>
      <c r="F12" s="134">
        <v>37</v>
      </c>
      <c r="G12" s="2">
        <v>70</v>
      </c>
      <c r="H12" s="134">
        <v>64</v>
      </c>
      <c r="I12" s="134">
        <v>77</v>
      </c>
      <c r="J12" s="134">
        <v>74.959999999999994</v>
      </c>
      <c r="K12" s="134">
        <v>64.48</v>
      </c>
      <c r="L12" s="134">
        <v>48</v>
      </c>
      <c r="M12" s="134">
        <v>68.31</v>
      </c>
      <c r="N12" s="134">
        <v>41.46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</v>
      </c>
      <c r="W12" s="134">
        <v>88.63</v>
      </c>
      <c r="X12" s="53">
        <v>58.82809523809523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63</v>
      </c>
      <c r="G13" s="2">
        <v>66.599999999999994</v>
      </c>
      <c r="H13" s="134">
        <v>76.25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85.02</v>
      </c>
      <c r="N13" s="134">
        <v>73.78</v>
      </c>
      <c r="O13" s="134">
        <v>68</v>
      </c>
      <c r="P13" s="134">
        <v>76.599999999999994</v>
      </c>
      <c r="Q13" s="134">
        <v>57.5</v>
      </c>
      <c r="R13" s="2">
        <v>107.5</v>
      </c>
      <c r="S13" s="134">
        <v>90</v>
      </c>
      <c r="T13" s="134">
        <v>60.39</v>
      </c>
      <c r="U13" s="134">
        <v>72.39</v>
      </c>
      <c r="V13" s="134">
        <v>75</v>
      </c>
      <c r="W13" s="134">
        <v>86.03</v>
      </c>
      <c r="X13" s="53">
        <v>80.197142857142865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0.81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</v>
      </c>
      <c r="U14" s="67">
        <v>0.47</v>
      </c>
      <c r="V14" s="133">
        <v>0.45</v>
      </c>
      <c r="W14" s="67">
        <v>0.51941999999999999</v>
      </c>
      <c r="X14" s="54">
        <v>0.5454485714285715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1.98</v>
      </c>
      <c r="G15" s="2">
        <v>2.4300000000000002</v>
      </c>
      <c r="H15" s="134">
        <v>2.71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2.76</v>
      </c>
      <c r="N15" s="134">
        <v>2.81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</v>
      </c>
      <c r="W15" s="134">
        <v>2.13</v>
      </c>
      <c r="X15" s="53">
        <v>2.5961904761904759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28.2</v>
      </c>
      <c r="E16" s="134">
        <v>25.88</v>
      </c>
      <c r="F16" s="134">
        <v>24.1</v>
      </c>
      <c r="G16" s="2">
        <v>20.82</v>
      </c>
      <c r="H16" s="134">
        <v>25.32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18.489999999999998</v>
      </c>
      <c r="N16" s="134">
        <v>25.02</v>
      </c>
      <c r="O16" s="134">
        <v>27.39</v>
      </c>
      <c r="P16" s="134">
        <v>31.53</v>
      </c>
      <c r="Q16" s="134">
        <v>17.63</v>
      </c>
      <c r="R16" s="2">
        <v>23.14</v>
      </c>
      <c r="S16" s="134">
        <v>16.71</v>
      </c>
      <c r="T16" s="134">
        <v>20.25</v>
      </c>
      <c r="U16" s="134">
        <v>20.68</v>
      </c>
      <c r="V16" s="134">
        <v>20.5</v>
      </c>
      <c r="W16" s="134">
        <v>18.13</v>
      </c>
      <c r="X16" s="53">
        <v>23.060952380952379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138</v>
      </c>
      <c r="G17" s="2">
        <v>115</v>
      </c>
      <c r="H17" s="134">
        <v>160</v>
      </c>
      <c r="I17" s="134">
        <v>75</v>
      </c>
      <c r="J17" s="134">
        <v>182.39</v>
      </c>
      <c r="K17" s="134">
        <v>132</v>
      </c>
      <c r="L17" s="134">
        <v>94</v>
      </c>
      <c r="M17" s="134">
        <v>122.43</v>
      </c>
      <c r="N17" s="134">
        <v>85</v>
      </c>
      <c r="O17" s="134">
        <v>100</v>
      </c>
      <c r="P17" s="134">
        <v>90.9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112.21380952380952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669.14</v>
      </c>
      <c r="D18" s="134">
        <v>340</v>
      </c>
      <c r="E18" s="134">
        <v>293.13</v>
      </c>
      <c r="F18" s="134">
        <v>295</v>
      </c>
      <c r="G18" s="2">
        <v>337.65</v>
      </c>
      <c r="H18" s="134">
        <v>380</v>
      </c>
      <c r="I18" s="134">
        <v>292.67</v>
      </c>
      <c r="J18" s="134">
        <v>387.55</v>
      </c>
      <c r="K18" s="134">
        <v>618</v>
      </c>
      <c r="L18" s="134">
        <v>428.495</v>
      </c>
      <c r="M18" s="134">
        <v>454.79</v>
      </c>
      <c r="N18" s="134">
        <v>350.85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801.53</v>
      </c>
      <c r="U18" s="134">
        <v>440</v>
      </c>
      <c r="V18" s="134">
        <v>230.37</v>
      </c>
      <c r="W18" s="134">
        <v>353.32</v>
      </c>
      <c r="X18" s="53">
        <v>409.5869047619048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408.75</v>
      </c>
      <c r="D19" s="134">
        <v>390</v>
      </c>
      <c r="E19" s="134">
        <v>262.3</v>
      </c>
      <c r="F19" s="2">
        <v>265</v>
      </c>
      <c r="G19" s="2">
        <v>246</v>
      </c>
      <c r="H19" s="134">
        <v>320</v>
      </c>
      <c r="I19" s="134">
        <v>176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298.57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176.94</v>
      </c>
      <c r="U19" s="134">
        <v>275.7</v>
      </c>
      <c r="V19" s="134">
        <v>214</v>
      </c>
      <c r="W19" s="134">
        <v>277.94</v>
      </c>
      <c r="X19" s="53">
        <v>281.85547619047622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75</v>
      </c>
      <c r="D20" s="134">
        <v>64.28</v>
      </c>
      <c r="E20" s="134">
        <v>73.459999999999994</v>
      </c>
      <c r="F20" s="134">
        <v>74.150000000000006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54.25</v>
      </c>
      <c r="O20" s="134">
        <v>57.5</v>
      </c>
      <c r="P20" s="134">
        <v>86.45</v>
      </c>
      <c r="Q20" s="134">
        <v>76.28</v>
      </c>
      <c r="R20" s="2">
        <v>73.260000000000005</v>
      </c>
      <c r="S20" s="134">
        <v>33</v>
      </c>
      <c r="T20" s="134">
        <v>39.51</v>
      </c>
      <c r="U20" s="134">
        <v>35.04</v>
      </c>
      <c r="V20" s="134">
        <v>39.76</v>
      </c>
      <c r="W20" s="134">
        <v>42.46</v>
      </c>
      <c r="X20" s="53">
        <v>60.809047619047618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24.18</v>
      </c>
      <c r="E21" s="134">
        <v>27.27</v>
      </c>
      <c r="F21" s="134">
        <v>21.1</v>
      </c>
      <c r="G21" s="2">
        <v>24.5</v>
      </c>
      <c r="H21" s="134">
        <v>27.25</v>
      </c>
      <c r="I21" s="134">
        <v>25.3</v>
      </c>
      <c r="J21" s="134">
        <v>26.53</v>
      </c>
      <c r="K21" s="134">
        <v>29.1</v>
      </c>
      <c r="L21" s="134">
        <v>19.75</v>
      </c>
      <c r="M21" s="134">
        <v>25.1</v>
      </c>
      <c r="N21" s="134">
        <v>25.5</v>
      </c>
      <c r="O21" s="134">
        <v>18.5</v>
      </c>
      <c r="P21" s="134">
        <v>49.9</v>
      </c>
      <c r="Q21" s="134">
        <v>24.7</v>
      </c>
      <c r="R21" s="2">
        <v>23.9</v>
      </c>
      <c r="S21" s="134">
        <v>24.05</v>
      </c>
      <c r="T21" s="134">
        <v>22.18</v>
      </c>
      <c r="U21" s="134">
        <v>16.32</v>
      </c>
      <c r="V21" s="134">
        <v>25</v>
      </c>
      <c r="W21" s="134">
        <v>17.68</v>
      </c>
      <c r="X21" s="53">
        <v>25.600952380952382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278</v>
      </c>
      <c r="G22" s="2">
        <v>422</v>
      </c>
      <c r="H22" s="134">
        <v>420</v>
      </c>
      <c r="I22" s="134">
        <v>362</v>
      </c>
      <c r="J22" s="134">
        <v>374.39</v>
      </c>
      <c r="K22" s="134">
        <v>396</v>
      </c>
      <c r="L22" s="134">
        <v>370</v>
      </c>
      <c r="M22" s="134">
        <v>454.5</v>
      </c>
      <c r="N22" s="134">
        <v>287.81</v>
      </c>
      <c r="O22" s="134">
        <v>331</v>
      </c>
      <c r="P22" s="134">
        <v>671.67</v>
      </c>
      <c r="Q22" s="134">
        <v>660</v>
      </c>
      <c r="R22" s="2">
        <v>316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303.52</v>
      </c>
      <c r="X22" s="53">
        <v>446.16666666666669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11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12.85</v>
      </c>
      <c r="O23" s="134">
        <v>4.18</v>
      </c>
      <c r="P23" s="134">
        <v>9.4700000000000006</v>
      </c>
      <c r="Q23" s="134">
        <v>14.13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16.629047619047618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89.9</v>
      </c>
      <c r="G24" s="2">
        <v>55.53</v>
      </c>
      <c r="H24" s="134">
        <v>68</v>
      </c>
      <c r="I24" s="134">
        <v>44.12</v>
      </c>
      <c r="J24" s="134">
        <v>110.08</v>
      </c>
      <c r="K24" s="134">
        <v>86</v>
      </c>
      <c r="L24" s="134">
        <v>85.46</v>
      </c>
      <c r="M24" s="134">
        <v>93.15</v>
      </c>
      <c r="N24" s="134">
        <v>75.22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87.5</v>
      </c>
      <c r="W24" s="134">
        <v>60.67</v>
      </c>
      <c r="X24" s="53">
        <v>81.987619047619049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7.25</v>
      </c>
      <c r="E25" s="134">
        <v>8.16</v>
      </c>
      <c r="F25" s="134">
        <v>5.18</v>
      </c>
      <c r="G25" s="2">
        <v>8.2100000000000009</v>
      </c>
      <c r="H25" s="134">
        <v>14.5</v>
      </c>
      <c r="I25" s="134">
        <v>6.62</v>
      </c>
      <c r="J25" s="134">
        <v>10.38</v>
      </c>
      <c r="K25" s="134">
        <v>11.6</v>
      </c>
      <c r="L25" s="134">
        <v>11.025</v>
      </c>
      <c r="M25" s="134">
        <v>11.1</v>
      </c>
      <c r="N25" s="134">
        <v>6.15</v>
      </c>
      <c r="O25" s="134">
        <v>4.0999999999999996</v>
      </c>
      <c r="P25" s="134">
        <v>7.66</v>
      </c>
      <c r="Q25" s="134">
        <v>14.46</v>
      </c>
      <c r="R25" s="2">
        <v>11.12</v>
      </c>
      <c r="S25" s="134">
        <v>8.3800000000000008</v>
      </c>
      <c r="T25" s="134">
        <v>24.78</v>
      </c>
      <c r="U25" s="134">
        <v>12.92</v>
      </c>
      <c r="V25" s="134">
        <v>7.35</v>
      </c>
      <c r="W25" s="134">
        <v>10.156111111111111</v>
      </c>
      <c r="X25" s="53">
        <v>9.9333862433862414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4.93</v>
      </c>
      <c r="G26" s="2">
        <v>3.78</v>
      </c>
      <c r="H26" s="134">
        <v>13</v>
      </c>
      <c r="I26" s="134">
        <v>5.22</v>
      </c>
      <c r="J26" s="134">
        <v>8.8000000000000007</v>
      </c>
      <c r="K26" s="134">
        <v>7.21</v>
      </c>
      <c r="L26" s="134">
        <v>11.555</v>
      </c>
      <c r="M26" s="134">
        <v>8.9499999999999993</v>
      </c>
      <c r="N26" s="2">
        <v>5.8</v>
      </c>
      <c r="O26" s="134">
        <v>3.41</v>
      </c>
      <c r="P26" s="134">
        <v>15.68</v>
      </c>
      <c r="Q26" s="134">
        <v>7.66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4.1100000000000003</v>
      </c>
      <c r="W26" s="134">
        <v>8.0399999999999991</v>
      </c>
      <c r="X26" s="53">
        <v>9.0392857142857146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1.29</v>
      </c>
      <c r="O27" s="19">
        <v>0.74</v>
      </c>
      <c r="P27" s="19">
        <v>1.53</v>
      </c>
      <c r="Q27" s="19">
        <v>1.24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0.79</v>
      </c>
      <c r="W27" s="19">
        <v>0.80559999999999998</v>
      </c>
      <c r="X27" s="54">
        <v>1.0269333333333333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82.5</v>
      </c>
      <c r="G28" s="2">
        <v>57</v>
      </c>
      <c r="H28" s="134">
        <v>76</v>
      </c>
      <c r="I28" s="134">
        <v>63.25</v>
      </c>
      <c r="J28" s="134">
        <v>84.3</v>
      </c>
      <c r="K28" s="134">
        <v>89.88</v>
      </c>
      <c r="L28" s="134">
        <v>75</v>
      </c>
      <c r="M28" s="134">
        <v>79.08</v>
      </c>
      <c r="N28" s="134">
        <v>63.1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109.5</v>
      </c>
      <c r="U28" s="134">
        <v>97.46</v>
      </c>
      <c r="V28" s="134">
        <v>44.95</v>
      </c>
      <c r="W28" s="134">
        <v>66.459999999999994</v>
      </c>
      <c r="X28" s="53">
        <v>79.739047619047625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264</v>
      </c>
      <c r="G29" s="2">
        <v>260</v>
      </c>
      <c r="H29" s="134">
        <v>280</v>
      </c>
      <c r="I29" s="134">
        <v>160</v>
      </c>
      <c r="J29" s="134">
        <v>309.64</v>
      </c>
      <c r="K29" s="134">
        <v>289.95999999999998</v>
      </c>
      <c r="L29" s="134">
        <v>269</v>
      </c>
      <c r="M29" s="134">
        <v>299.7</v>
      </c>
      <c r="N29" s="134">
        <v>220.83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288.52</v>
      </c>
      <c r="U29" s="134">
        <v>245.34</v>
      </c>
      <c r="V29" s="134">
        <v>199</v>
      </c>
      <c r="W29" s="134">
        <v>181.89</v>
      </c>
      <c r="X29" s="53">
        <v>267.56571428571431</v>
      </c>
      <c r="Y29" s="9"/>
    </row>
    <row r="30" spans="1:25" ht="11.25" x14ac:dyDescent="0.2">
      <c r="A30" s="29" t="s">
        <v>41</v>
      </c>
      <c r="B30" s="120" t="s">
        <v>94</v>
      </c>
      <c r="C30" s="134">
        <v>76.3</v>
      </c>
      <c r="D30" s="134">
        <v>56.1</v>
      </c>
      <c r="E30" s="134">
        <v>50.36</v>
      </c>
      <c r="F30" s="134">
        <v>40.75</v>
      </c>
      <c r="G30" s="2">
        <v>29.32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57.85</v>
      </c>
      <c r="N30" s="134">
        <v>38.08</v>
      </c>
      <c r="O30" s="134">
        <v>36</v>
      </c>
      <c r="P30" s="134">
        <v>88.28</v>
      </c>
      <c r="Q30" s="134">
        <v>49.53</v>
      </c>
      <c r="R30" s="2">
        <v>42.74</v>
      </c>
      <c r="S30" s="134">
        <v>38.270000000000003</v>
      </c>
      <c r="T30" s="134">
        <v>49.74</v>
      </c>
      <c r="U30" s="134">
        <v>27.22</v>
      </c>
      <c r="V30" s="134">
        <v>30</v>
      </c>
      <c r="W30" s="134">
        <v>67.03</v>
      </c>
      <c r="X30" s="53">
        <v>49.133809523809518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50.25</v>
      </c>
      <c r="G31" s="2">
        <v>42.98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64.194999999999993</v>
      </c>
      <c r="M31" s="134">
        <v>59.9</v>
      </c>
      <c r="N31" s="134">
        <v>52.12</v>
      </c>
      <c r="O31" s="134">
        <v>36.5</v>
      </c>
      <c r="P31" s="134">
        <v>61.36</v>
      </c>
      <c r="Q31" s="134">
        <v>57.65</v>
      </c>
      <c r="R31" s="2">
        <v>52</v>
      </c>
      <c r="S31" s="134">
        <v>26.39</v>
      </c>
      <c r="T31" s="134">
        <v>51.75</v>
      </c>
      <c r="U31" s="134">
        <v>60.73</v>
      </c>
      <c r="V31" s="134">
        <v>42</v>
      </c>
      <c r="W31" s="134">
        <v>44.76</v>
      </c>
      <c r="X31" s="53">
        <v>49.944523809523808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23.35</v>
      </c>
      <c r="G32" s="2">
        <v>22</v>
      </c>
      <c r="H32" s="134">
        <v>33.9</v>
      </c>
      <c r="I32" s="134">
        <v>17.25</v>
      </c>
      <c r="J32" s="134">
        <v>29.15</v>
      </c>
      <c r="K32" s="134">
        <v>29</v>
      </c>
      <c r="L32" s="134">
        <v>32.5</v>
      </c>
      <c r="M32" s="134">
        <v>23.13</v>
      </c>
      <c r="N32" s="134">
        <v>23.68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28.85</v>
      </c>
      <c r="U32" s="134">
        <v>23.12</v>
      </c>
      <c r="V32" s="134">
        <v>24</v>
      </c>
      <c r="W32" s="134">
        <v>24.28</v>
      </c>
      <c r="X32" s="53">
        <v>26.629047619047622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22.5</v>
      </c>
      <c r="F34" s="2">
        <v>19.32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19.7926</v>
      </c>
      <c r="U34" s="2">
        <v>30.77</v>
      </c>
      <c r="V34" s="2">
        <v>15.983335</v>
      </c>
      <c r="W34" s="134">
        <v>21.768049999999999</v>
      </c>
      <c r="X34" s="53">
        <v>20.150636619047617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13.28</v>
      </c>
      <c r="F35" s="2">
        <v>13.05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16.0002</v>
      </c>
      <c r="U35" s="2">
        <v>19.5</v>
      </c>
      <c r="V35" s="2">
        <v>10.996335</v>
      </c>
      <c r="W35" s="134">
        <v>17.774930000000001</v>
      </c>
      <c r="X35" s="53">
        <v>14.067087857142859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94.15</v>
      </c>
      <c r="E37" s="134">
        <v>119.82</v>
      </c>
      <c r="F37" s="134">
        <v>33.35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111.25</v>
      </c>
      <c r="N37" s="134">
        <v>27.8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79.8245</v>
      </c>
      <c r="U37" s="134">
        <v>40.83</v>
      </c>
      <c r="V37" s="134">
        <v>40</v>
      </c>
      <c r="W37" s="134">
        <v>50.44</v>
      </c>
      <c r="X37" s="53">
        <v>63.411296523809519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9.25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25.33</v>
      </c>
      <c r="N39" s="20">
        <v>17.399999999999999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7.8377381000000002</v>
      </c>
      <c r="T39" s="20">
        <v>35.340000000000003</v>
      </c>
      <c r="U39" s="20">
        <v>10.83</v>
      </c>
      <c r="V39" s="20">
        <v>12</v>
      </c>
      <c r="W39" s="20">
        <v>6.9843333333333337</v>
      </c>
      <c r="X39" s="57">
        <v>19.56105102063492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273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22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57.13</v>
      </c>
      <c r="E8" s="134">
        <v>51.71</v>
      </c>
      <c r="F8" s="134">
        <v>44</v>
      </c>
      <c r="G8" s="2">
        <v>34.9</v>
      </c>
      <c r="H8" s="134">
        <v>56.2</v>
      </c>
      <c r="I8" s="134">
        <v>37</v>
      </c>
      <c r="J8" s="134">
        <v>45.88</v>
      </c>
      <c r="K8" s="134">
        <v>36.43</v>
      </c>
      <c r="L8" s="134">
        <v>38.51</v>
      </c>
      <c r="M8" s="134">
        <v>42.37</v>
      </c>
      <c r="N8" s="134">
        <v>47.73</v>
      </c>
      <c r="O8" s="134">
        <v>40.31</v>
      </c>
      <c r="P8" s="134">
        <v>48.35</v>
      </c>
      <c r="Q8" s="134">
        <v>29.84</v>
      </c>
      <c r="R8" s="2">
        <v>40.1</v>
      </c>
      <c r="S8" s="134">
        <v>31.17</v>
      </c>
      <c r="T8" s="134">
        <v>42.59</v>
      </c>
      <c r="U8" s="134">
        <v>48.25</v>
      </c>
      <c r="V8" s="134">
        <v>49.81</v>
      </c>
      <c r="W8" s="134">
        <v>40.340000000000003</v>
      </c>
      <c r="X8" s="53">
        <v>43.228095238095243</v>
      </c>
      <c r="Y8" s="9"/>
      <c r="Z8" s="137">
        <f t="shared" ref="Z8:Z32" si="0">AVERAGE(C8:W8)</f>
        <v>43.228095238095243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5.38</v>
      </c>
      <c r="E9" s="19">
        <v>4.75</v>
      </c>
      <c r="F9" s="19">
        <v>4.8499999999999996</v>
      </c>
      <c r="G9" s="18">
        <v>4.95</v>
      </c>
      <c r="H9" s="19">
        <v>4.13</v>
      </c>
      <c r="I9" s="19">
        <v>3.84</v>
      </c>
      <c r="J9" s="19">
        <v>4.18</v>
      </c>
      <c r="K9" s="19">
        <v>4.99</v>
      </c>
      <c r="L9" s="19">
        <v>5</v>
      </c>
      <c r="M9" s="19">
        <v>6.5</v>
      </c>
      <c r="N9" s="19">
        <v>5.97</v>
      </c>
      <c r="O9" s="19">
        <v>4.46</v>
      </c>
      <c r="P9" s="19">
        <v>5.95</v>
      </c>
      <c r="Q9" s="19">
        <v>5.22</v>
      </c>
      <c r="R9" s="18">
        <v>4.92</v>
      </c>
      <c r="S9" s="19">
        <v>7.74</v>
      </c>
      <c r="T9" s="19">
        <v>7.13</v>
      </c>
      <c r="U9" s="19">
        <v>5.21</v>
      </c>
      <c r="V9" s="19">
        <v>4.6399999999999997</v>
      </c>
      <c r="W9" s="19">
        <v>4.9400000000000004</v>
      </c>
      <c r="X9" s="54">
        <v>5.2223809523809512</v>
      </c>
      <c r="Y9" s="9"/>
      <c r="Z9" s="137">
        <f t="shared" si="0"/>
        <v>5.2223809523809512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34">
        <v>304.16000000000003</v>
      </c>
      <c r="F10" s="134">
        <v>300</v>
      </c>
      <c r="G10" s="2">
        <v>276.5</v>
      </c>
      <c r="H10" s="134">
        <v>329.5</v>
      </c>
      <c r="I10" s="134">
        <v>310</v>
      </c>
      <c r="J10" s="134">
        <v>388.12</v>
      </c>
      <c r="K10" s="134">
        <v>297.85000000000002</v>
      </c>
      <c r="L10" s="134">
        <v>305</v>
      </c>
      <c r="M10" s="134">
        <v>360</v>
      </c>
      <c r="N10" s="134">
        <v>446.58</v>
      </c>
      <c r="O10" s="134">
        <v>240</v>
      </c>
      <c r="P10" s="134">
        <v>319.17</v>
      </c>
      <c r="Q10" s="134">
        <v>286.58</v>
      </c>
      <c r="R10" s="2">
        <v>315.3</v>
      </c>
      <c r="S10" s="134">
        <v>457.5</v>
      </c>
      <c r="T10" s="134">
        <v>360.05</v>
      </c>
      <c r="U10" s="134">
        <v>282.39999999999998</v>
      </c>
      <c r="V10" s="134">
        <v>250</v>
      </c>
      <c r="W10" s="134">
        <v>318.62</v>
      </c>
      <c r="X10" s="53">
        <v>327.4680952380952</v>
      </c>
      <c r="Y10" s="9"/>
      <c r="Z10" s="137">
        <f t="shared" si="0"/>
        <v>327.4680952380952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38/50</f>
        <v>0.76</v>
      </c>
      <c r="E11" s="19">
        <f>25.94/50</f>
        <v>0.51880000000000004</v>
      </c>
      <c r="F11" s="19">
        <f>24.31/50</f>
        <v>0.48619999999999997</v>
      </c>
      <c r="G11" s="18">
        <f>20.8/50</f>
        <v>0.41600000000000004</v>
      </c>
      <c r="H11" s="19">
        <f>21.2/50</f>
        <v>0.42399999999999999</v>
      </c>
      <c r="I11" s="19">
        <f>21/50</f>
        <v>0.42</v>
      </c>
      <c r="J11" s="19">
        <f>27.5/50</f>
        <v>0.55000000000000004</v>
      </c>
      <c r="K11" s="19">
        <f>23.2/50</f>
        <v>0.46399999999999997</v>
      </c>
      <c r="L11" s="19">
        <v>0.52</v>
      </c>
      <c r="M11" s="19">
        <f>30.15/50</f>
        <v>0.60299999999999998</v>
      </c>
      <c r="N11" s="19">
        <f>34.13/50</f>
        <v>0.6826000000000001</v>
      </c>
      <c r="O11" s="19">
        <f>20/50</f>
        <v>0.4</v>
      </c>
      <c r="P11" s="19">
        <f>26.13/50</f>
        <v>0.52259999999999995</v>
      </c>
      <c r="Q11" s="19">
        <f>24.5/50</f>
        <v>0.49</v>
      </c>
      <c r="R11" s="18">
        <f>26.25/50</f>
        <v>0.52500000000000002</v>
      </c>
      <c r="S11" s="19">
        <v>0.83</v>
      </c>
      <c r="T11" s="19">
        <v>0.59</v>
      </c>
      <c r="U11" s="19">
        <f>23.83/50</f>
        <v>0.47659999999999997</v>
      </c>
      <c r="V11" s="136">
        <v>0.43</v>
      </c>
      <c r="W11" s="19">
        <f>25.64/50</f>
        <v>0.51280000000000003</v>
      </c>
      <c r="X11" s="54">
        <v>0.52959999999999996</v>
      </c>
      <c r="Y11" s="9"/>
      <c r="Z11" s="137">
        <f t="shared" si="0"/>
        <v>0.52959999999999996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32.5</v>
      </c>
      <c r="E12" s="134">
        <v>56.59</v>
      </c>
      <c r="F12" s="134">
        <v>59</v>
      </c>
      <c r="G12" s="2">
        <v>77</v>
      </c>
      <c r="H12" s="134">
        <v>80</v>
      </c>
      <c r="I12" s="134">
        <v>89</v>
      </c>
      <c r="J12" s="134">
        <v>75.64</v>
      </c>
      <c r="K12" s="134">
        <v>80</v>
      </c>
      <c r="L12" s="134">
        <v>48</v>
      </c>
      <c r="M12" s="134">
        <v>68.42</v>
      </c>
      <c r="N12" s="134">
        <v>55</v>
      </c>
      <c r="O12" s="134">
        <v>35.6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69.95</v>
      </c>
      <c r="V12" s="134">
        <v>33</v>
      </c>
      <c r="W12" s="134">
        <v>97.4</v>
      </c>
      <c r="X12" s="53">
        <v>64.505238095238099</v>
      </c>
      <c r="Y12" s="9"/>
      <c r="Z12" s="137">
        <f t="shared" si="0"/>
        <v>64.505238095238099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80.680000000000007</v>
      </c>
      <c r="F13" s="134">
        <v>83.75</v>
      </c>
      <c r="G13" s="2">
        <v>74.8</v>
      </c>
      <c r="H13" s="134">
        <v>80</v>
      </c>
      <c r="I13" s="134">
        <v>90</v>
      </c>
      <c r="J13" s="134">
        <v>96.83</v>
      </c>
      <c r="K13" s="134">
        <v>84.1</v>
      </c>
      <c r="L13" s="134">
        <v>75</v>
      </c>
      <c r="M13" s="134">
        <v>90</v>
      </c>
      <c r="N13" s="134">
        <v>109</v>
      </c>
      <c r="O13" s="134">
        <v>79</v>
      </c>
      <c r="P13" s="134">
        <v>80</v>
      </c>
      <c r="Q13" s="134">
        <v>63.5</v>
      </c>
      <c r="R13" s="2">
        <v>116</v>
      </c>
      <c r="S13" s="134">
        <v>95</v>
      </c>
      <c r="T13" s="134">
        <v>66.260000000000005</v>
      </c>
      <c r="U13" s="134">
        <v>73.83</v>
      </c>
      <c r="V13" s="134">
        <v>79</v>
      </c>
      <c r="W13" s="134">
        <v>94.02</v>
      </c>
      <c r="X13" s="53">
        <v>86.917619047619041</v>
      </c>
      <c r="Y13" s="9"/>
      <c r="Z13" s="137">
        <f t="shared" si="0"/>
        <v>86.917619047619041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67">
        <v>0.65</v>
      </c>
      <c r="F14" s="67">
        <v>0.6</v>
      </c>
      <c r="G14" s="68">
        <v>0.75</v>
      </c>
      <c r="H14" s="67">
        <v>0.92</v>
      </c>
      <c r="I14" s="67">
        <v>0.75</v>
      </c>
      <c r="J14" s="67">
        <v>0.5</v>
      </c>
      <c r="K14" s="67">
        <v>1.04</v>
      </c>
      <c r="L14" s="67">
        <v>0.84499999999999997</v>
      </c>
      <c r="M14" s="67">
        <v>0.79</v>
      </c>
      <c r="N14" s="67">
        <v>0.91</v>
      </c>
      <c r="O14" s="67">
        <v>0.6</v>
      </c>
      <c r="P14" s="67">
        <v>0.6</v>
      </c>
      <c r="Q14" s="67">
        <v>0.53</v>
      </c>
      <c r="R14" s="68">
        <v>0.83</v>
      </c>
      <c r="S14" s="67">
        <v>0.48</v>
      </c>
      <c r="T14" s="67">
        <v>0.71</v>
      </c>
      <c r="U14" s="67">
        <v>0.47</v>
      </c>
      <c r="V14" s="133">
        <v>0.48</v>
      </c>
      <c r="W14" s="67">
        <f>555.22/1000</f>
        <v>0.55522000000000005</v>
      </c>
      <c r="X14" s="54">
        <v>0.68096285714285709</v>
      </c>
      <c r="Y14" s="9"/>
      <c r="Z14" s="137">
        <f t="shared" si="0"/>
        <v>0.68096285714285709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</v>
      </c>
      <c r="E15" s="134">
        <v>2.81</v>
      </c>
      <c r="F15" s="134">
        <v>2.2999999999999998</v>
      </c>
      <c r="G15" s="2">
        <v>3.03</v>
      </c>
      <c r="H15" s="134">
        <v>2.75</v>
      </c>
      <c r="I15" s="134">
        <v>3.15</v>
      </c>
      <c r="J15" s="134">
        <v>3.01</v>
      </c>
      <c r="K15" s="134">
        <v>2.6</v>
      </c>
      <c r="L15" s="134">
        <v>2.8149999999999999</v>
      </c>
      <c r="M15" s="134">
        <v>2.97</v>
      </c>
      <c r="N15" s="134">
        <v>3.11</v>
      </c>
      <c r="O15" s="134">
        <v>1.47</v>
      </c>
      <c r="P15" s="134">
        <v>3.05</v>
      </c>
      <c r="Q15" s="134">
        <v>2.92</v>
      </c>
      <c r="R15" s="2">
        <v>3.3</v>
      </c>
      <c r="S15" s="134">
        <v>2.65</v>
      </c>
      <c r="T15" s="134">
        <v>4.49</v>
      </c>
      <c r="U15" s="134">
        <v>2.59</v>
      </c>
      <c r="V15" s="132">
        <v>2.4</v>
      </c>
      <c r="W15" s="134">
        <v>2.4900000000000002</v>
      </c>
      <c r="X15" s="53">
        <v>2.8645238095238095</v>
      </c>
      <c r="Y15" s="9"/>
      <c r="Z15" s="137">
        <f t="shared" si="0"/>
        <v>2.8645238095238095</v>
      </c>
    </row>
    <row r="16" spans="1:26" ht="11.25" x14ac:dyDescent="0.2">
      <c r="A16" s="29" t="s">
        <v>29</v>
      </c>
      <c r="B16" s="120" t="s">
        <v>91</v>
      </c>
      <c r="C16" s="134">
        <v>26.83</v>
      </c>
      <c r="D16" s="134">
        <v>26.45</v>
      </c>
      <c r="E16" s="134">
        <v>24.29</v>
      </c>
      <c r="F16" s="134">
        <v>23.56</v>
      </c>
      <c r="G16" s="2">
        <v>24.07</v>
      </c>
      <c r="H16" s="134">
        <v>29.18</v>
      </c>
      <c r="I16" s="134">
        <v>29.5</v>
      </c>
      <c r="J16" s="134">
        <v>31.13</v>
      </c>
      <c r="K16" s="134">
        <v>23</v>
      </c>
      <c r="L16" s="134">
        <v>19</v>
      </c>
      <c r="M16" s="134">
        <v>21.2</v>
      </c>
      <c r="N16" s="134">
        <v>27.68</v>
      </c>
      <c r="O16" s="134">
        <v>24.55</v>
      </c>
      <c r="P16" s="134">
        <v>29.77</v>
      </c>
      <c r="Q16" s="134">
        <v>19.95</v>
      </c>
      <c r="R16" s="2">
        <v>23.14</v>
      </c>
      <c r="S16" s="134">
        <v>21.94</v>
      </c>
      <c r="T16" s="134">
        <v>20.57</v>
      </c>
      <c r="U16" s="134">
        <v>21.76</v>
      </c>
      <c r="V16" s="134">
        <v>19.170000000000002</v>
      </c>
      <c r="W16" s="134">
        <v>19.510000000000002</v>
      </c>
      <c r="X16" s="53">
        <v>24.107142857142854</v>
      </c>
      <c r="Y16" s="9"/>
      <c r="Z16" s="137">
        <f t="shared" si="0"/>
        <v>24.107142857142854</v>
      </c>
    </row>
    <row r="17" spans="1:26" ht="11.25" x14ac:dyDescent="0.2">
      <c r="A17" s="29" t="s">
        <v>30</v>
      </c>
      <c r="B17" s="120" t="s">
        <v>94</v>
      </c>
      <c r="C17" s="134">
        <v>109.9</v>
      </c>
      <c r="D17" s="134">
        <v>215</v>
      </c>
      <c r="E17" s="134">
        <v>98.56</v>
      </c>
      <c r="F17" s="134">
        <v>119.65</v>
      </c>
      <c r="G17" s="2">
        <v>95</v>
      </c>
      <c r="H17" s="134">
        <v>223.5</v>
      </c>
      <c r="I17" s="134">
        <v>84</v>
      </c>
      <c r="J17" s="134">
        <v>200.53</v>
      </c>
      <c r="K17" s="134">
        <v>103</v>
      </c>
      <c r="L17" s="134">
        <v>90</v>
      </c>
      <c r="M17" s="134">
        <v>125</v>
      </c>
      <c r="N17" s="134">
        <v>92</v>
      </c>
      <c r="O17" s="134">
        <v>103.75</v>
      </c>
      <c r="P17" s="134">
        <v>113.5</v>
      </c>
      <c r="Q17" s="134">
        <v>138.6</v>
      </c>
      <c r="R17" s="2">
        <v>108.65</v>
      </c>
      <c r="S17" s="134">
        <v>73</v>
      </c>
      <c r="T17" s="134">
        <v>149.13999999999999</v>
      </c>
      <c r="U17" s="134">
        <v>107.3</v>
      </c>
      <c r="V17" s="134">
        <v>68.599999999999994</v>
      </c>
      <c r="W17" s="134">
        <v>114.11</v>
      </c>
      <c r="X17" s="53">
        <v>120.60904761904764</v>
      </c>
      <c r="Y17" s="9"/>
      <c r="Z17" s="137">
        <f t="shared" si="0"/>
        <v>120.60904761904764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340</v>
      </c>
      <c r="E18" s="134">
        <v>402.37</v>
      </c>
      <c r="F18" s="134">
        <v>305</v>
      </c>
      <c r="G18" s="2">
        <v>355.3</v>
      </c>
      <c r="H18" s="134">
        <v>490</v>
      </c>
      <c r="I18" s="134">
        <v>396</v>
      </c>
      <c r="J18" s="134">
        <v>384.56</v>
      </c>
      <c r="K18" s="134">
        <v>661</v>
      </c>
      <c r="L18" s="134">
        <v>417.65</v>
      </c>
      <c r="M18" s="134">
        <v>480</v>
      </c>
      <c r="N18" s="134">
        <v>391.66</v>
      </c>
      <c r="O18" s="134">
        <v>282.5</v>
      </c>
      <c r="P18" s="134">
        <v>237.55</v>
      </c>
      <c r="Q18" s="134">
        <v>445</v>
      </c>
      <c r="R18" s="2">
        <v>591.87</v>
      </c>
      <c r="S18" s="134">
        <v>425</v>
      </c>
      <c r="T18" s="134">
        <v>1232.79</v>
      </c>
      <c r="U18" s="134">
        <v>487</v>
      </c>
      <c r="V18" s="134">
        <v>50</v>
      </c>
      <c r="W18" s="134">
        <v>363.35</v>
      </c>
      <c r="X18" s="53">
        <v>445.88523809523809</v>
      </c>
      <c r="Y18" s="9"/>
      <c r="Z18" s="137">
        <f t="shared" si="0"/>
        <v>445.88523809523809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395</v>
      </c>
      <c r="E19" s="134">
        <v>344.06</v>
      </c>
      <c r="F19" s="2">
        <v>277.10000000000002</v>
      </c>
      <c r="G19" s="2">
        <v>237</v>
      </c>
      <c r="H19" s="134">
        <v>377.25</v>
      </c>
      <c r="I19" s="134">
        <v>210</v>
      </c>
      <c r="J19" s="134">
        <v>325.33999999999997</v>
      </c>
      <c r="K19" s="134">
        <v>359</v>
      </c>
      <c r="L19" s="2">
        <v>266.94499999999999</v>
      </c>
      <c r="M19" s="2">
        <v>250</v>
      </c>
      <c r="N19" s="134">
        <v>332.58</v>
      </c>
      <c r="O19" s="134">
        <v>290</v>
      </c>
      <c r="P19" s="134">
        <v>211.27</v>
      </c>
      <c r="Q19" s="134">
        <v>330</v>
      </c>
      <c r="R19" s="2">
        <v>417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287.92</v>
      </c>
      <c r="X19" s="53">
        <v>294.78357142857146</v>
      </c>
      <c r="Y19" s="9"/>
      <c r="Z19" s="137">
        <f t="shared" si="0"/>
        <v>294.78357142857146</v>
      </c>
    </row>
    <row r="20" spans="1:26" ht="22.5" x14ac:dyDescent="0.2">
      <c r="A20" s="121" t="s">
        <v>33</v>
      </c>
      <c r="B20" s="122" t="s">
        <v>94</v>
      </c>
      <c r="C20" s="134">
        <v>73.45</v>
      </c>
      <c r="D20" s="134">
        <v>95.24</v>
      </c>
      <c r="E20" s="134">
        <v>81.150000000000006</v>
      </c>
      <c r="F20" s="134">
        <v>62.51</v>
      </c>
      <c r="G20" s="2">
        <v>62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60.13</v>
      </c>
      <c r="O20" s="134">
        <v>44</v>
      </c>
      <c r="P20" s="134">
        <v>95.31</v>
      </c>
      <c r="Q20" s="134">
        <v>79.44</v>
      </c>
      <c r="R20" s="2">
        <v>73.61</v>
      </c>
      <c r="S20" s="134">
        <v>33.33</v>
      </c>
      <c r="T20" s="134">
        <v>42.68</v>
      </c>
      <c r="U20" s="134">
        <v>39.659999999999997</v>
      </c>
      <c r="V20" s="134">
        <v>54.2</v>
      </c>
      <c r="W20" s="134">
        <v>44.34</v>
      </c>
      <c r="X20" s="53">
        <v>64.457619047619048</v>
      </c>
      <c r="Y20" s="9"/>
      <c r="Z20" s="137">
        <f t="shared" si="0"/>
        <v>64.457619047619048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24.65</v>
      </c>
      <c r="E21" s="134">
        <v>18.45</v>
      </c>
      <c r="F21" s="134">
        <v>22</v>
      </c>
      <c r="G21" s="2">
        <v>31.25</v>
      </c>
      <c r="H21" s="134">
        <v>30.53</v>
      </c>
      <c r="I21" s="134">
        <v>30</v>
      </c>
      <c r="J21" s="134">
        <v>26.84</v>
      </c>
      <c r="K21" s="134">
        <v>29.1</v>
      </c>
      <c r="L21" s="134">
        <v>21.95</v>
      </c>
      <c r="M21" s="134">
        <v>26.5</v>
      </c>
      <c r="N21" s="134">
        <v>27.84</v>
      </c>
      <c r="O21" s="134">
        <v>13.53</v>
      </c>
      <c r="P21" s="134">
        <v>49.9</v>
      </c>
      <c r="Q21" s="134">
        <v>21.9</v>
      </c>
      <c r="R21" s="2">
        <v>24.4</v>
      </c>
      <c r="S21" s="134">
        <v>24.05</v>
      </c>
      <c r="T21" s="134">
        <v>22.39</v>
      </c>
      <c r="U21" s="134">
        <v>16.84</v>
      </c>
      <c r="V21" s="134">
        <v>29</v>
      </c>
      <c r="W21" s="134">
        <v>18.52</v>
      </c>
      <c r="X21" s="53">
        <v>26.420476190476187</v>
      </c>
      <c r="Y21" s="9"/>
      <c r="Z21" s="137">
        <f t="shared" si="0"/>
        <v>26.420476190476187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307.27999999999997</v>
      </c>
      <c r="F22" s="134">
        <v>336</v>
      </c>
      <c r="G22" s="2">
        <v>412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460.2</v>
      </c>
      <c r="N22" s="134">
        <v>306.27</v>
      </c>
      <c r="O22" s="134">
        <v>335.5</v>
      </c>
      <c r="P22" s="134">
        <v>615.82000000000005</v>
      </c>
      <c r="Q22" s="134">
        <v>752</v>
      </c>
      <c r="R22" s="2">
        <v>300</v>
      </c>
      <c r="S22" s="134">
        <v>353.8</v>
      </c>
      <c r="T22" s="134">
        <v>1250.29</v>
      </c>
      <c r="U22" s="134">
        <v>581.66999999999996</v>
      </c>
      <c r="V22" s="134">
        <v>270</v>
      </c>
      <c r="W22" s="134">
        <v>330.04</v>
      </c>
      <c r="X22" s="53">
        <v>463.89380952380952</v>
      </c>
      <c r="Y22" s="9"/>
      <c r="Z22" s="137">
        <f t="shared" si="0"/>
        <v>463.89380952380952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9.9499999999999993</v>
      </c>
      <c r="F23" s="134">
        <v>10</v>
      </c>
      <c r="G23" s="2">
        <v>11.1</v>
      </c>
      <c r="H23" s="134">
        <v>20</v>
      </c>
      <c r="I23" s="134">
        <v>20</v>
      </c>
      <c r="J23" s="134">
        <v>30.88</v>
      </c>
      <c r="K23" s="134">
        <v>14.66</v>
      </c>
      <c r="L23" s="134">
        <v>22</v>
      </c>
      <c r="M23" s="134">
        <v>25</v>
      </c>
      <c r="N23" s="134">
        <v>13.8</v>
      </c>
      <c r="O23" s="134">
        <v>7.33</v>
      </c>
      <c r="P23" s="134">
        <v>12.07</v>
      </c>
      <c r="Q23" s="134">
        <v>14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12.04</v>
      </c>
      <c r="X23" s="53">
        <v>17.55142857142857</v>
      </c>
      <c r="Y23" s="9"/>
      <c r="Z23" s="137">
        <f t="shared" si="0"/>
        <v>17.55142857142857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110</v>
      </c>
      <c r="E24" s="134">
        <v>95.37</v>
      </c>
      <c r="F24" s="134">
        <v>78</v>
      </c>
      <c r="G24" s="2">
        <v>66.5</v>
      </c>
      <c r="H24" s="134">
        <v>76.63</v>
      </c>
      <c r="I24" s="134">
        <v>65</v>
      </c>
      <c r="J24" s="134">
        <v>110.97</v>
      </c>
      <c r="K24" s="134">
        <v>97.15</v>
      </c>
      <c r="L24" s="134">
        <v>102.5</v>
      </c>
      <c r="M24" s="134">
        <v>120</v>
      </c>
      <c r="N24" s="134">
        <v>83.67</v>
      </c>
      <c r="O24" s="134">
        <v>85</v>
      </c>
      <c r="P24" s="134">
        <v>145</v>
      </c>
      <c r="Q24" s="134">
        <v>86.65</v>
      </c>
      <c r="R24" s="2">
        <v>71.41</v>
      </c>
      <c r="S24" s="134">
        <v>226.67</v>
      </c>
      <c r="T24" s="134">
        <v>82</v>
      </c>
      <c r="U24" s="134">
        <v>90.34</v>
      </c>
      <c r="V24" s="134">
        <v>106.5</v>
      </c>
      <c r="W24" s="134">
        <v>64.5</v>
      </c>
      <c r="X24" s="53">
        <v>97.088571428571441</v>
      </c>
      <c r="Y24" s="9"/>
      <c r="Z24" s="137">
        <f t="shared" si="0"/>
        <v>97.088571428571441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8.23</v>
      </c>
      <c r="E25" s="134">
        <v>7.89</v>
      </c>
      <c r="F25" s="134">
        <v>5.7</v>
      </c>
      <c r="G25" s="2">
        <v>12.3</v>
      </c>
      <c r="H25" s="134">
        <v>15</v>
      </c>
      <c r="I25" s="134">
        <v>6.5</v>
      </c>
      <c r="J25" s="134">
        <v>10.3</v>
      </c>
      <c r="K25" s="134">
        <v>14.13</v>
      </c>
      <c r="L25" s="134">
        <v>11.055</v>
      </c>
      <c r="M25" s="134">
        <v>11.4</v>
      </c>
      <c r="N25" s="134">
        <v>6.88</v>
      </c>
      <c r="O25" s="134">
        <v>4.21</v>
      </c>
      <c r="P25" s="134">
        <v>5.98</v>
      </c>
      <c r="Q25" s="134">
        <v>17.71</v>
      </c>
      <c r="R25" s="2">
        <v>12.85</v>
      </c>
      <c r="S25" s="134">
        <v>9.2799999999999994</v>
      </c>
      <c r="T25" s="134">
        <v>25.66</v>
      </c>
      <c r="U25" s="134">
        <v>14.02</v>
      </c>
      <c r="V25" s="134">
        <v>7.39</v>
      </c>
      <c r="W25" s="134">
        <f>199.34/18</f>
        <v>11.074444444444445</v>
      </c>
      <c r="X25" s="53">
        <v>10.717116402116401</v>
      </c>
      <c r="Y25" s="9"/>
      <c r="Z25" s="137">
        <f t="shared" si="0"/>
        <v>10.717116402116401</v>
      </c>
    </row>
    <row r="26" spans="1:26" ht="11.25" x14ac:dyDescent="0.2">
      <c r="A26" s="29" t="s">
        <v>38</v>
      </c>
      <c r="B26" s="120" t="s">
        <v>92</v>
      </c>
      <c r="C26" s="134">
        <v>12.36</v>
      </c>
      <c r="D26" s="134">
        <v>7.32</v>
      </c>
      <c r="E26" s="134">
        <v>8.0399999999999991</v>
      </c>
      <c r="F26" s="134">
        <v>5.58</v>
      </c>
      <c r="G26" s="2">
        <v>5.08</v>
      </c>
      <c r="H26" s="134">
        <v>12.97</v>
      </c>
      <c r="I26" s="134">
        <v>9</v>
      </c>
      <c r="J26" s="134">
        <v>8.58</v>
      </c>
      <c r="K26" s="134">
        <v>9.9</v>
      </c>
      <c r="L26" s="134">
        <v>13.904999999999999</v>
      </c>
      <c r="M26" s="134">
        <v>9.1</v>
      </c>
      <c r="N26" s="2">
        <v>6.5</v>
      </c>
      <c r="O26" s="134">
        <v>3.14</v>
      </c>
      <c r="P26" s="134">
        <v>19.05</v>
      </c>
      <c r="Q26" s="134">
        <v>10.050000000000001</v>
      </c>
      <c r="R26" s="2">
        <v>11.86</v>
      </c>
      <c r="S26" s="134">
        <v>21.94</v>
      </c>
      <c r="T26" s="134">
        <v>20.07</v>
      </c>
      <c r="U26" s="134">
        <v>9.84</v>
      </c>
      <c r="V26" s="134">
        <v>6.5</v>
      </c>
      <c r="W26" s="134">
        <v>8.9499999999999993</v>
      </c>
      <c r="X26" s="53">
        <v>10.463571428571427</v>
      </c>
      <c r="Y26" s="9"/>
      <c r="Z26" s="137">
        <f t="shared" si="0"/>
        <v>10.463571428571427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1.8</v>
      </c>
      <c r="E27" s="133">
        <v>1.58</v>
      </c>
      <c r="F27" s="19">
        <v>1.1000000000000001</v>
      </c>
      <c r="G27" s="18">
        <v>1.55</v>
      </c>
      <c r="H27" s="19">
        <v>1.7</v>
      </c>
      <c r="I27" s="19">
        <v>1.55</v>
      </c>
      <c r="J27" s="19">
        <v>1.1399999999999999</v>
      </c>
      <c r="K27" s="19">
        <v>1.55</v>
      </c>
      <c r="L27" s="19">
        <v>1.99</v>
      </c>
      <c r="M27" s="19">
        <v>1.51</v>
      </c>
      <c r="N27" s="19">
        <v>1.48</v>
      </c>
      <c r="O27" s="19">
        <v>1.48</v>
      </c>
      <c r="P27" s="19">
        <v>1.83</v>
      </c>
      <c r="Q27" s="19">
        <v>1.66</v>
      </c>
      <c r="R27" s="18">
        <v>1.71</v>
      </c>
      <c r="S27" s="18">
        <v>1.93</v>
      </c>
      <c r="T27" s="18">
        <v>2.0499999999999998</v>
      </c>
      <c r="U27" s="19">
        <v>1.1200000000000001</v>
      </c>
      <c r="V27" s="133">
        <v>1.45</v>
      </c>
      <c r="W27" s="19">
        <f>111.26/100</f>
        <v>1.1126</v>
      </c>
      <c r="X27" s="54">
        <v>1.6039333333333337</v>
      </c>
      <c r="Y27" s="9"/>
      <c r="Z27" s="137">
        <f t="shared" si="0"/>
        <v>1.6039333333333337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62.45</v>
      </c>
      <c r="E28" s="135">
        <v>73.209999999999994</v>
      </c>
      <c r="F28" s="134">
        <v>83.13</v>
      </c>
      <c r="G28" s="2">
        <v>49.65</v>
      </c>
      <c r="H28" s="134">
        <v>77.400000000000006</v>
      </c>
      <c r="I28" s="134">
        <v>79</v>
      </c>
      <c r="J28" s="134">
        <v>84.34</v>
      </c>
      <c r="K28" s="134">
        <v>91</v>
      </c>
      <c r="L28" s="134">
        <v>92</v>
      </c>
      <c r="M28" s="134">
        <v>95</v>
      </c>
      <c r="N28" s="134">
        <v>71.11</v>
      </c>
      <c r="O28" s="134">
        <v>59.07</v>
      </c>
      <c r="P28" s="134">
        <v>127.56</v>
      </c>
      <c r="Q28" s="134">
        <v>123.86</v>
      </c>
      <c r="R28" s="2">
        <v>89.9</v>
      </c>
      <c r="S28" s="134">
        <v>62.7</v>
      </c>
      <c r="T28" s="134">
        <v>110.52</v>
      </c>
      <c r="U28" s="134">
        <v>101.92</v>
      </c>
      <c r="V28" s="134">
        <v>47.03</v>
      </c>
      <c r="W28" s="134">
        <v>75.03</v>
      </c>
      <c r="X28" s="53">
        <v>84.48238095238095</v>
      </c>
      <c r="Y28" s="9"/>
      <c r="Z28" s="137">
        <f t="shared" si="0"/>
        <v>84.48238095238095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34">
        <v>212.79</v>
      </c>
      <c r="F29" s="134">
        <v>269.5</v>
      </c>
      <c r="G29" s="2">
        <v>199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300</v>
      </c>
      <c r="N29" s="134">
        <v>237.32</v>
      </c>
      <c r="O29" s="134">
        <v>208.36</v>
      </c>
      <c r="P29" s="134">
        <v>356</v>
      </c>
      <c r="Q29" s="134">
        <v>312</v>
      </c>
      <c r="R29" s="2">
        <v>286.23</v>
      </c>
      <c r="S29" s="134">
        <v>110</v>
      </c>
      <c r="T29" s="134">
        <v>295.95</v>
      </c>
      <c r="U29" s="134">
        <v>257.27</v>
      </c>
      <c r="V29" s="134">
        <v>199</v>
      </c>
      <c r="W29" s="134">
        <v>192.12</v>
      </c>
      <c r="X29" s="53">
        <v>268.23714285714277</v>
      </c>
      <c r="Y29" s="9"/>
      <c r="Z29" s="137">
        <f t="shared" si="0"/>
        <v>268.23714285714277</v>
      </c>
    </row>
    <row r="30" spans="1:26" ht="11.25" x14ac:dyDescent="0.2">
      <c r="A30" s="29" t="s">
        <v>41</v>
      </c>
      <c r="B30" s="120" t="s">
        <v>94</v>
      </c>
      <c r="C30" s="134">
        <v>78.83</v>
      </c>
      <c r="D30" s="134">
        <v>52.12</v>
      </c>
      <c r="E30" s="134">
        <v>39.44</v>
      </c>
      <c r="F30" s="134">
        <v>42.35</v>
      </c>
      <c r="G30" s="2">
        <v>33.65</v>
      </c>
      <c r="H30" s="134">
        <v>64</v>
      </c>
      <c r="I30" s="134">
        <v>33</v>
      </c>
      <c r="J30" s="134">
        <v>87.24</v>
      </c>
      <c r="K30" s="134">
        <v>52</v>
      </c>
      <c r="L30" s="134">
        <v>46.5</v>
      </c>
      <c r="M30" s="134">
        <v>59.5</v>
      </c>
      <c r="N30" s="134">
        <v>44.08</v>
      </c>
      <c r="O30" s="134">
        <v>15.88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53.92</v>
      </c>
      <c r="U30" s="134">
        <v>29.25</v>
      </c>
      <c r="V30" s="134">
        <v>39.799999999999997</v>
      </c>
      <c r="W30" s="134">
        <v>70.739999999999995</v>
      </c>
      <c r="X30" s="53">
        <v>51.032380952380947</v>
      </c>
      <c r="Y30" s="9"/>
      <c r="Z30" s="137">
        <f t="shared" si="0"/>
        <v>51.032380952380947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17.649999999999999</v>
      </c>
      <c r="E31" s="134">
        <v>56.03</v>
      </c>
      <c r="F31" s="134">
        <v>57.17</v>
      </c>
      <c r="G31" s="2">
        <v>62.77</v>
      </c>
      <c r="H31" s="134">
        <v>59.9</v>
      </c>
      <c r="I31" s="134">
        <v>63</v>
      </c>
      <c r="J31" s="134">
        <v>54.7</v>
      </c>
      <c r="K31" s="134">
        <v>61.66</v>
      </c>
      <c r="L31" s="134">
        <v>70.5</v>
      </c>
      <c r="M31" s="134">
        <v>61</v>
      </c>
      <c r="N31" s="134">
        <v>54.87</v>
      </c>
      <c r="O31" s="134">
        <v>34.33</v>
      </c>
      <c r="P31" s="134">
        <v>66.94</v>
      </c>
      <c r="Q31" s="134">
        <v>64.06</v>
      </c>
      <c r="R31" s="2">
        <v>57.85</v>
      </c>
      <c r="S31" s="134">
        <v>28.06</v>
      </c>
      <c r="T31" s="134">
        <v>62.17</v>
      </c>
      <c r="U31" s="134">
        <v>64.680000000000007</v>
      </c>
      <c r="V31" s="134">
        <v>55.16</v>
      </c>
      <c r="W31" s="134">
        <v>51.87</v>
      </c>
      <c r="X31" s="53">
        <v>54.913333333333334</v>
      </c>
      <c r="Y31" s="9"/>
      <c r="Z31" s="137">
        <f t="shared" si="0"/>
        <v>54.913333333333334</v>
      </c>
    </row>
    <row r="32" spans="1:26" ht="12" thickBot="1" x14ac:dyDescent="0.25">
      <c r="A32" s="29" t="s">
        <v>43</v>
      </c>
      <c r="B32" s="120" t="s">
        <v>96</v>
      </c>
      <c r="C32" s="134">
        <v>27.38</v>
      </c>
      <c r="D32" s="134">
        <v>31.5</v>
      </c>
      <c r="E32" s="134">
        <v>30.14</v>
      </c>
      <c r="F32" s="134">
        <v>23.67</v>
      </c>
      <c r="G32" s="2">
        <v>33.799999999999997</v>
      </c>
      <c r="H32" s="134">
        <v>36.1</v>
      </c>
      <c r="I32" s="134">
        <v>23</v>
      </c>
      <c r="J32" s="134">
        <v>29.83</v>
      </c>
      <c r="K32" s="134">
        <v>31.73</v>
      </c>
      <c r="L32" s="134">
        <v>33</v>
      </c>
      <c r="M32" s="134">
        <v>33.54</v>
      </c>
      <c r="N32" s="134">
        <v>26.05</v>
      </c>
      <c r="O32" s="134">
        <v>23.75</v>
      </c>
      <c r="P32" s="134">
        <v>32.15</v>
      </c>
      <c r="Q32" s="134">
        <v>25.18</v>
      </c>
      <c r="R32" s="2">
        <v>38.29</v>
      </c>
      <c r="S32" s="2">
        <v>24.2</v>
      </c>
      <c r="T32" s="2">
        <v>37.97</v>
      </c>
      <c r="U32" s="134">
        <v>27.35</v>
      </c>
      <c r="V32" s="134">
        <v>26.75</v>
      </c>
      <c r="W32" s="134">
        <v>28.52</v>
      </c>
      <c r="X32" s="53">
        <v>29.709523809523812</v>
      </c>
      <c r="Y32" s="9"/>
      <c r="Z32" s="137">
        <f t="shared" si="0"/>
        <v>29.709523809523812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19.87</v>
      </c>
      <c r="E34" s="2">
        <v>23.8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20.81</v>
      </c>
      <c r="N34" s="134">
        <v>19.350000000000001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20.899899999999999</v>
      </c>
      <c r="U34" s="2">
        <v>33.54</v>
      </c>
      <c r="V34" s="2">
        <v>16.531904999999998</v>
      </c>
      <c r="W34" s="134">
        <v>23.344166000000001</v>
      </c>
      <c r="X34" s="53">
        <v>21.258416476190476</v>
      </c>
      <c r="Y34" s="9"/>
      <c r="Z34" s="137">
        <f>AVERAGE(C34:W34)</f>
        <v>21.258416476190476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14.17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16.8307</v>
      </c>
      <c r="U35" s="2">
        <v>20.98</v>
      </c>
      <c r="V35" s="2">
        <v>11.844125</v>
      </c>
      <c r="W35" s="134">
        <v>19.054188</v>
      </c>
      <c r="X35" s="53">
        <v>14.907245142857144</v>
      </c>
      <c r="Y35" s="9"/>
      <c r="Z35" s="137">
        <f>AVERAGE(C35:W35)</f>
        <v>14.907245142857144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68.400000000000006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112.4</v>
      </c>
      <c r="N37" s="134">
        <v>31.25</v>
      </c>
      <c r="O37" s="134">
        <v>36.29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78.942499999999995</v>
      </c>
      <c r="U37" s="134">
        <v>43.36</v>
      </c>
      <c r="V37" s="134">
        <v>38.56</v>
      </c>
      <c r="W37" s="134">
        <v>52.74</v>
      </c>
      <c r="X37" s="53">
        <v>62.749642857142852</v>
      </c>
      <c r="Y37" s="9"/>
      <c r="Z37" s="137">
        <f>AVERAGE(C37:W37)</f>
        <v>62.749642857142852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14.54</v>
      </c>
      <c r="F39" s="20">
        <v>8.33</v>
      </c>
      <c r="G39" s="20">
        <v>15.5</v>
      </c>
      <c r="H39" s="20">
        <v>12.25</v>
      </c>
      <c r="I39" s="20">
        <v>10.7</v>
      </c>
      <c r="J39" s="20">
        <v>47.1</v>
      </c>
      <c r="K39" s="20">
        <v>9.8699999999999992</v>
      </c>
      <c r="L39" s="20">
        <v>35</v>
      </c>
      <c r="M39" s="20">
        <v>30</v>
      </c>
      <c r="N39" s="20">
        <v>19.2</v>
      </c>
      <c r="O39" s="20">
        <v>9.67</v>
      </c>
      <c r="P39" s="20">
        <v>13.81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11.86</v>
      </c>
      <c r="V39" s="20">
        <v>12</v>
      </c>
      <c r="W39" s="20">
        <f>233.31/30</f>
        <v>7.7770000000000001</v>
      </c>
      <c r="X39" s="57">
        <v>18.155374252380952</v>
      </c>
      <c r="Y39" s="9"/>
      <c r="Z39" s="137">
        <f>AVERAGE(C39:W39)</f>
        <v>18.155374252380952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53.75</v>
      </c>
      <c r="E8" s="134">
        <v>38.71</v>
      </c>
      <c r="F8" s="134">
        <v>42.15</v>
      </c>
      <c r="G8" s="2">
        <v>35.04</v>
      </c>
      <c r="H8" s="134">
        <v>52</v>
      </c>
      <c r="I8" s="134">
        <v>29.53</v>
      </c>
      <c r="J8" s="134">
        <v>45.23</v>
      </c>
      <c r="K8" s="134">
        <v>29.36</v>
      </c>
      <c r="L8" s="134">
        <v>37.1</v>
      </c>
      <c r="M8" s="134">
        <v>37.07</v>
      </c>
      <c r="N8" s="134">
        <v>45.35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34.78</v>
      </c>
      <c r="U8" s="134">
        <v>44.13</v>
      </c>
      <c r="V8" s="134">
        <v>38.200000000000003</v>
      </c>
      <c r="W8" s="134">
        <v>35.75</v>
      </c>
      <c r="X8" s="53">
        <v>39.437619047619059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3.8</v>
      </c>
      <c r="G9" s="18">
        <v>3.8</v>
      </c>
      <c r="H9" s="19">
        <v>3.59</v>
      </c>
      <c r="I9" s="19">
        <v>3.71</v>
      </c>
      <c r="J9" s="19">
        <v>3.74</v>
      </c>
      <c r="K9" s="19">
        <v>3.76</v>
      </c>
      <c r="L9" s="19">
        <v>3.9350000000000001</v>
      </c>
      <c r="M9" s="19">
        <v>3.95</v>
      </c>
      <c r="N9" s="19">
        <v>4.8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5.64</v>
      </c>
      <c r="T9" s="19">
        <v>4.84</v>
      </c>
      <c r="U9" s="19">
        <v>4.8499999999999996</v>
      </c>
      <c r="V9" s="19">
        <v>4.3099999999999996</v>
      </c>
      <c r="W9" s="19">
        <v>4.3499999999999996</v>
      </c>
      <c r="X9" s="54">
        <v>4.1945238095238091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265</v>
      </c>
      <c r="G10" s="2">
        <v>254</v>
      </c>
      <c r="H10" s="134">
        <v>273.51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351.8</v>
      </c>
      <c r="N10" s="134">
        <v>414.45</v>
      </c>
      <c r="O10" s="134">
        <v>300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268.20999999999998</v>
      </c>
      <c r="X10" s="53">
        <v>310.52904761904756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0.52500000000000002</v>
      </c>
      <c r="E11" s="19">
        <v>0.52939999999999998</v>
      </c>
      <c r="F11" s="19">
        <v>0.39</v>
      </c>
      <c r="G11" s="18">
        <v>0.35600000000000004</v>
      </c>
      <c r="H11" s="19">
        <v>0.37200000000000005</v>
      </c>
      <c r="I11" s="19">
        <v>0.39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0.55200000000000005</v>
      </c>
      <c r="O11" s="19">
        <v>0.4</v>
      </c>
      <c r="P11" s="19">
        <v>0.43259999999999998</v>
      </c>
      <c r="Q11" s="19">
        <v>0.44</v>
      </c>
      <c r="R11" s="18">
        <v>0.44920000000000004</v>
      </c>
      <c r="S11" s="19">
        <v>0.67</v>
      </c>
      <c r="T11" s="19">
        <v>0.54</v>
      </c>
      <c r="U11" s="19">
        <v>0.44359999999999999</v>
      </c>
      <c r="V11" s="136">
        <v>0.43</v>
      </c>
      <c r="W11" s="19">
        <v>0.40659999999999996</v>
      </c>
      <c r="X11" s="54">
        <v>0.45325714285714286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33.5</v>
      </c>
      <c r="E12" s="134">
        <v>56.61</v>
      </c>
      <c r="F12" s="134">
        <v>37</v>
      </c>
      <c r="G12" s="2">
        <v>71</v>
      </c>
      <c r="H12" s="134">
        <v>64</v>
      </c>
      <c r="I12" s="134">
        <v>75</v>
      </c>
      <c r="J12" s="134">
        <v>74.959999999999994</v>
      </c>
      <c r="K12" s="134">
        <v>64.48</v>
      </c>
      <c r="L12" s="134">
        <v>48</v>
      </c>
      <c r="M12" s="134">
        <v>68.11</v>
      </c>
      <c r="N12" s="134">
        <v>41.08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66.02</v>
      </c>
      <c r="V12" s="134">
        <v>34.5</v>
      </c>
      <c r="W12" s="134">
        <v>87.96</v>
      </c>
      <c r="X12" s="53">
        <v>58.851904761904756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65.8</v>
      </c>
      <c r="H13" s="134">
        <v>76.25</v>
      </c>
      <c r="I13" s="134">
        <v>81</v>
      </c>
      <c r="J13" s="134">
        <v>95.78</v>
      </c>
      <c r="K13" s="134">
        <v>75</v>
      </c>
      <c r="L13" s="134">
        <v>70.95</v>
      </c>
      <c r="M13" s="134">
        <v>85.02</v>
      </c>
      <c r="N13" s="134">
        <v>73.08</v>
      </c>
      <c r="O13" s="134">
        <v>68</v>
      </c>
      <c r="P13" s="134">
        <v>76.599999999999994</v>
      </c>
      <c r="Q13" s="134">
        <v>57.5</v>
      </c>
      <c r="R13" s="2">
        <v>105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86.2</v>
      </c>
      <c r="X13" s="53">
        <v>79.601904761904763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0.56000000000000005</v>
      </c>
      <c r="E14" s="67">
        <v>0.6</v>
      </c>
      <c r="F14" s="67">
        <v>0.33</v>
      </c>
      <c r="G14" s="68">
        <v>0.45</v>
      </c>
      <c r="H14" s="67">
        <v>0.75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0.72</v>
      </c>
      <c r="N14" s="67">
        <v>0.8</v>
      </c>
      <c r="O14" s="67">
        <v>0.36</v>
      </c>
      <c r="P14" s="67">
        <v>0.35</v>
      </c>
      <c r="Q14" s="67">
        <v>0.45</v>
      </c>
      <c r="R14" s="68">
        <v>0.66</v>
      </c>
      <c r="S14" s="67">
        <v>0.39</v>
      </c>
      <c r="T14" s="67">
        <v>0.59</v>
      </c>
      <c r="U14" s="67">
        <v>0.47</v>
      </c>
      <c r="V14" s="133">
        <v>0.47</v>
      </c>
      <c r="W14" s="67">
        <v>0.51941999999999999</v>
      </c>
      <c r="X14" s="54">
        <v>0.54259142857142861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1.89</v>
      </c>
      <c r="G15" s="2">
        <v>2.4</v>
      </c>
      <c r="H15" s="134">
        <v>2.66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2.78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2.41</v>
      </c>
      <c r="V15" s="132">
        <v>2.88</v>
      </c>
      <c r="W15" s="134">
        <v>2.13</v>
      </c>
      <c r="X15" s="53">
        <v>2.5800000000000005</v>
      </c>
      <c r="Y15" s="9"/>
    </row>
    <row r="16" spans="1:25" ht="11.25" x14ac:dyDescent="0.2">
      <c r="A16" s="29" t="s">
        <v>29</v>
      </c>
      <c r="B16" s="120" t="s">
        <v>91</v>
      </c>
      <c r="C16" s="134">
        <v>25.29</v>
      </c>
      <c r="D16" s="134">
        <v>28.2</v>
      </c>
      <c r="E16" s="134">
        <v>25.88</v>
      </c>
      <c r="F16" s="134">
        <v>24.75</v>
      </c>
      <c r="G16" s="2">
        <v>20.63</v>
      </c>
      <c r="H16" s="134">
        <v>25.16</v>
      </c>
      <c r="I16" s="134">
        <v>23</v>
      </c>
      <c r="J16" s="134">
        <v>31.08</v>
      </c>
      <c r="K16" s="134">
        <v>20.95</v>
      </c>
      <c r="L16" s="134">
        <v>17.46</v>
      </c>
      <c r="M16" s="134">
        <v>18.48</v>
      </c>
      <c r="N16" s="134">
        <v>24.82</v>
      </c>
      <c r="O16" s="134">
        <v>27.39</v>
      </c>
      <c r="P16" s="134">
        <v>31.53</v>
      </c>
      <c r="Q16" s="134">
        <v>16.93</v>
      </c>
      <c r="R16" s="2">
        <v>23.14</v>
      </c>
      <c r="S16" s="134">
        <v>16.71</v>
      </c>
      <c r="T16" s="134">
        <v>20.8</v>
      </c>
      <c r="U16" s="134">
        <v>20.68</v>
      </c>
      <c r="V16" s="134">
        <v>19.170000000000002</v>
      </c>
      <c r="W16" s="134">
        <v>18.03</v>
      </c>
      <c r="X16" s="53">
        <v>22.860952380952384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145</v>
      </c>
      <c r="G17" s="2">
        <v>112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84.13</v>
      </c>
      <c r="O17" s="134">
        <v>100</v>
      </c>
      <c r="P17" s="134">
        <v>90.9</v>
      </c>
      <c r="Q17" s="134">
        <v>118.5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99.22</v>
      </c>
      <c r="X17" s="53">
        <v>112.14285714285712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295.33999999999997</v>
      </c>
      <c r="G18" s="2">
        <v>355.3</v>
      </c>
      <c r="H18" s="134">
        <v>370</v>
      </c>
      <c r="I18" s="134">
        <v>292.67</v>
      </c>
      <c r="J18" s="134">
        <v>382.61</v>
      </c>
      <c r="K18" s="134">
        <v>592</v>
      </c>
      <c r="L18" s="134">
        <v>428.495</v>
      </c>
      <c r="M18" s="134">
        <v>454.74</v>
      </c>
      <c r="N18" s="134">
        <v>349.78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801.53</v>
      </c>
      <c r="U18" s="134">
        <v>440</v>
      </c>
      <c r="V18" s="134">
        <v>280</v>
      </c>
      <c r="W18" s="134">
        <v>352.56</v>
      </c>
      <c r="X18" s="53">
        <v>408.5435714285714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275</v>
      </c>
      <c r="G19" s="2">
        <v>255</v>
      </c>
      <c r="H19" s="134">
        <v>310</v>
      </c>
      <c r="I19" s="134">
        <v>172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296.57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178.6</v>
      </c>
      <c r="U19" s="134">
        <v>275.7</v>
      </c>
      <c r="V19" s="134">
        <v>200</v>
      </c>
      <c r="W19" s="134">
        <v>277.94</v>
      </c>
      <c r="X19" s="53">
        <v>280.03261904761905</v>
      </c>
      <c r="Y19" s="9"/>
    </row>
    <row r="20" spans="1:25" ht="22.5" x14ac:dyDescent="0.2">
      <c r="A20" s="121" t="s">
        <v>33</v>
      </c>
      <c r="B20" s="122" t="s">
        <v>94</v>
      </c>
      <c r="C20" s="134">
        <v>73.83</v>
      </c>
      <c r="D20" s="134">
        <v>64.28</v>
      </c>
      <c r="E20" s="134">
        <v>73.459999999999994</v>
      </c>
      <c r="F20" s="134">
        <v>71.180000000000007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53.92</v>
      </c>
      <c r="O20" s="134">
        <v>57.5</v>
      </c>
      <c r="P20" s="134">
        <v>89.4</v>
      </c>
      <c r="Q20" s="134">
        <v>74.28</v>
      </c>
      <c r="R20" s="2">
        <v>73.260000000000005</v>
      </c>
      <c r="S20" s="134">
        <v>32</v>
      </c>
      <c r="T20" s="134">
        <v>39.51</v>
      </c>
      <c r="U20" s="134">
        <v>34.54</v>
      </c>
      <c r="V20" s="134">
        <v>54.4</v>
      </c>
      <c r="W20" s="134">
        <v>42.42</v>
      </c>
      <c r="X20" s="53">
        <v>61.27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24.18</v>
      </c>
      <c r="E21" s="134">
        <v>27.27</v>
      </c>
      <c r="F21" s="134">
        <v>21.9</v>
      </c>
      <c r="G21" s="2">
        <v>24</v>
      </c>
      <c r="H21" s="134">
        <v>27.8</v>
      </c>
      <c r="I21" s="134">
        <v>23</v>
      </c>
      <c r="J21" s="134">
        <v>26.52</v>
      </c>
      <c r="K21" s="134">
        <v>29.1</v>
      </c>
      <c r="L21" s="134">
        <v>19.75</v>
      </c>
      <c r="M21" s="134">
        <v>25</v>
      </c>
      <c r="N21" s="134">
        <v>25.17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22.05</v>
      </c>
      <c r="U21" s="134">
        <v>16.09</v>
      </c>
      <c r="V21" s="134">
        <v>26</v>
      </c>
      <c r="W21" s="134">
        <v>17.690000000000001</v>
      </c>
      <c r="X21" s="53">
        <v>25.503333333333337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374.4</v>
      </c>
      <c r="K22" s="134">
        <v>396</v>
      </c>
      <c r="L22" s="134">
        <v>370</v>
      </c>
      <c r="M22" s="134">
        <v>454.5</v>
      </c>
      <c r="N22" s="134">
        <v>285.7</v>
      </c>
      <c r="O22" s="134">
        <v>331</v>
      </c>
      <c r="P22" s="134">
        <v>671.67</v>
      </c>
      <c r="Q22" s="134">
        <v>635</v>
      </c>
      <c r="R22" s="2">
        <v>310</v>
      </c>
      <c r="S22" s="134">
        <v>344.4</v>
      </c>
      <c r="T22" s="134">
        <v>1118.8399999999999</v>
      </c>
      <c r="U22" s="134">
        <v>581.66999999999996</v>
      </c>
      <c r="V22" s="134">
        <v>240</v>
      </c>
      <c r="W22" s="134">
        <v>302.47000000000003</v>
      </c>
      <c r="X22" s="53">
        <v>442.82761904761901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10.96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12.66</v>
      </c>
      <c r="O23" s="134">
        <v>4.8600000000000003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10.82</v>
      </c>
      <c r="U23" s="134">
        <v>28.67</v>
      </c>
      <c r="V23" s="134">
        <v>3.5</v>
      </c>
      <c r="W23" s="134">
        <v>11.44</v>
      </c>
      <c r="X23" s="53">
        <v>16.630476190476191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93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93.1</v>
      </c>
      <c r="N24" s="134">
        <v>74.52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85</v>
      </c>
      <c r="W24" s="134">
        <v>60.63</v>
      </c>
      <c r="X24" s="53">
        <v>81.977619047619044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6.26</v>
      </c>
      <c r="E25" s="134">
        <v>8.16</v>
      </c>
      <c r="F25" s="134">
        <v>5.05</v>
      </c>
      <c r="G25" s="2">
        <v>8.2100000000000009</v>
      </c>
      <c r="H25" s="134">
        <v>14.73</v>
      </c>
      <c r="I25" s="134">
        <v>6.15</v>
      </c>
      <c r="J25" s="134">
        <v>10.32</v>
      </c>
      <c r="K25" s="134">
        <v>10.88</v>
      </c>
      <c r="L25" s="134">
        <v>11.025</v>
      </c>
      <c r="M25" s="134">
        <v>11.08</v>
      </c>
      <c r="N25" s="134">
        <v>6.12</v>
      </c>
      <c r="O25" s="134">
        <v>4.0999999999999996</v>
      </c>
      <c r="P25" s="134">
        <v>6.22</v>
      </c>
      <c r="Q25" s="134">
        <v>13.9</v>
      </c>
      <c r="R25" s="2">
        <v>11.12</v>
      </c>
      <c r="S25" s="134">
        <v>8.3800000000000008</v>
      </c>
      <c r="T25" s="134">
        <v>24.94</v>
      </c>
      <c r="U25" s="134">
        <v>12.92</v>
      </c>
      <c r="V25" s="134">
        <v>7.39</v>
      </c>
      <c r="W25" s="134">
        <v>10.151111111111112</v>
      </c>
      <c r="X25" s="53">
        <v>9.7431481481481477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4.8</v>
      </c>
      <c r="G26" s="2">
        <v>3.96</v>
      </c>
      <c r="H26" s="134">
        <v>12.81</v>
      </c>
      <c r="I26" s="134">
        <v>4.99</v>
      </c>
      <c r="J26" s="134">
        <v>8.69</v>
      </c>
      <c r="K26" s="134">
        <v>7.21</v>
      </c>
      <c r="L26" s="134">
        <v>10.555</v>
      </c>
      <c r="M26" s="134">
        <v>8.94</v>
      </c>
      <c r="N26" s="2">
        <v>5.74</v>
      </c>
      <c r="O26" s="134">
        <v>3.41</v>
      </c>
      <c r="P26" s="134">
        <v>15.37</v>
      </c>
      <c r="Q26" s="134">
        <v>7.66</v>
      </c>
      <c r="R26" s="2">
        <v>10</v>
      </c>
      <c r="S26" s="134">
        <v>18.829999999999998</v>
      </c>
      <c r="T26" s="134">
        <v>17.97</v>
      </c>
      <c r="U26" s="134">
        <v>9.1199999999999992</v>
      </c>
      <c r="V26" s="134">
        <v>3.8</v>
      </c>
      <c r="W26" s="134">
        <v>8.0399999999999991</v>
      </c>
      <c r="X26" s="53">
        <v>8.9026190476190461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1.27</v>
      </c>
      <c r="O27" s="19">
        <v>0.74</v>
      </c>
      <c r="P27" s="19">
        <v>1.41</v>
      </c>
      <c r="Q27" s="19">
        <v>1.24</v>
      </c>
      <c r="R27" s="18">
        <v>0.96</v>
      </c>
      <c r="S27" s="18">
        <v>1.0900000000000001</v>
      </c>
      <c r="T27" s="18">
        <v>1.3</v>
      </c>
      <c r="U27" s="19">
        <v>1.05</v>
      </c>
      <c r="V27" s="133">
        <v>0.83</v>
      </c>
      <c r="W27" s="19">
        <v>0.80519999999999992</v>
      </c>
      <c r="X27" s="54">
        <v>1.0135809523809525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83.91</v>
      </c>
      <c r="G28" s="2">
        <v>56.61</v>
      </c>
      <c r="H28" s="134">
        <v>75</v>
      </c>
      <c r="I28" s="134">
        <v>61.15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62.83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109.62</v>
      </c>
      <c r="U28" s="134">
        <v>97.46</v>
      </c>
      <c r="V28" s="134">
        <v>52.45</v>
      </c>
      <c r="W28" s="134">
        <v>66.400000000000006</v>
      </c>
      <c r="X28" s="53">
        <v>79.988571428571447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278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299.5</v>
      </c>
      <c r="N29" s="134">
        <v>219.08</v>
      </c>
      <c r="O29" s="134">
        <v>216.52</v>
      </c>
      <c r="P29" s="134">
        <v>412</v>
      </c>
      <c r="Q29" s="134">
        <v>315</v>
      </c>
      <c r="R29" s="2">
        <v>273.89999999999998</v>
      </c>
      <c r="S29" s="134">
        <v>116</v>
      </c>
      <c r="T29" s="134">
        <v>287.63</v>
      </c>
      <c r="U29" s="134">
        <v>245.34</v>
      </c>
      <c r="V29" s="134">
        <v>240</v>
      </c>
      <c r="W29" s="134">
        <v>181.93</v>
      </c>
      <c r="X29" s="53">
        <v>270.29190476190479</v>
      </c>
      <c r="Y29" s="9"/>
    </row>
    <row r="30" spans="1:25" ht="11.25" x14ac:dyDescent="0.2">
      <c r="A30" s="29" t="s">
        <v>41</v>
      </c>
      <c r="B30" s="120" t="s">
        <v>94</v>
      </c>
      <c r="C30" s="134">
        <v>79</v>
      </c>
      <c r="D30" s="134">
        <v>56.1</v>
      </c>
      <c r="E30" s="134">
        <v>50.36</v>
      </c>
      <c r="F30" s="134">
        <v>39</v>
      </c>
      <c r="G30" s="2">
        <v>29.32</v>
      </c>
      <c r="H30" s="134">
        <v>50.5</v>
      </c>
      <c r="I30" s="134">
        <v>29.15</v>
      </c>
      <c r="J30" s="134">
        <v>84.8</v>
      </c>
      <c r="K30" s="134">
        <v>49.45</v>
      </c>
      <c r="L30" s="134">
        <v>41.25</v>
      </c>
      <c r="M30" s="134">
        <v>57.8</v>
      </c>
      <c r="N30" s="134">
        <v>37.85</v>
      </c>
      <c r="O30" s="134">
        <v>36</v>
      </c>
      <c r="P30" s="134">
        <v>87.98</v>
      </c>
      <c r="Q30" s="134">
        <v>51.05</v>
      </c>
      <c r="R30" s="2">
        <v>42.74</v>
      </c>
      <c r="S30" s="134">
        <v>38.270000000000003</v>
      </c>
      <c r="T30" s="134">
        <v>49.33</v>
      </c>
      <c r="U30" s="134">
        <v>27.22</v>
      </c>
      <c r="V30" s="134">
        <v>50</v>
      </c>
      <c r="W30" s="134">
        <v>66.73</v>
      </c>
      <c r="X30" s="53">
        <v>50.185714285714276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48.3</v>
      </c>
      <c r="G31" s="2">
        <v>43.16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61.195</v>
      </c>
      <c r="M31" s="134">
        <v>59.92</v>
      </c>
      <c r="N31" s="134">
        <v>51.55</v>
      </c>
      <c r="O31" s="134">
        <v>36.5</v>
      </c>
      <c r="P31" s="134">
        <v>61.36</v>
      </c>
      <c r="Q31" s="134">
        <v>57.87</v>
      </c>
      <c r="R31" s="2">
        <v>51.19</v>
      </c>
      <c r="S31" s="134">
        <v>26.39</v>
      </c>
      <c r="T31" s="134">
        <v>51.75</v>
      </c>
      <c r="U31" s="134">
        <v>60.56</v>
      </c>
      <c r="V31" s="134">
        <v>41.5</v>
      </c>
      <c r="W31" s="134">
        <v>44.59</v>
      </c>
      <c r="X31" s="53">
        <v>49.623095238095232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</v>
      </c>
      <c r="G32" s="2">
        <v>22</v>
      </c>
      <c r="H32" s="134">
        <v>33.9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23.15</v>
      </c>
      <c r="N32" s="134">
        <v>23.45</v>
      </c>
      <c r="O32" s="134">
        <v>21</v>
      </c>
      <c r="P32" s="134">
        <v>36.17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29</v>
      </c>
      <c r="W32" s="134">
        <v>24.65</v>
      </c>
      <c r="X32" s="53">
        <v>26.981428571428577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19.994502416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12.85</v>
      </c>
      <c r="F35" s="2">
        <v>13.05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14.97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19.22</v>
      </c>
      <c r="V35" s="2">
        <v>10.996335</v>
      </c>
      <c r="W35" s="134">
        <v>17.774930000000001</v>
      </c>
      <c r="X35" s="53">
        <v>13.969449761904761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34.5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111.15</v>
      </c>
      <c r="N37" s="134">
        <v>27.51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40.409999999999997</v>
      </c>
      <c r="V37" s="134">
        <v>39.28</v>
      </c>
      <c r="W37" s="134">
        <v>50.44</v>
      </c>
      <c r="X37" s="53">
        <v>63.382587000000001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9.9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</v>
      </c>
      <c r="N39" s="20">
        <v>17.2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34.840000000000003</v>
      </c>
      <c r="U39" s="20">
        <v>10.73</v>
      </c>
      <c r="V39" s="20">
        <v>12</v>
      </c>
      <c r="W39" s="20">
        <v>6.9843333333333337</v>
      </c>
      <c r="X39" s="57">
        <v>19.539069473015871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44.12</v>
      </c>
      <c r="E8" s="134">
        <v>38.71</v>
      </c>
      <c r="F8" s="134">
        <v>41.6</v>
      </c>
      <c r="G8" s="2">
        <v>35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37.04</v>
      </c>
      <c r="N8" s="134">
        <v>45.07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34.28</v>
      </c>
      <c r="U8" s="134">
        <v>43.13</v>
      </c>
      <c r="V8" s="134">
        <v>38</v>
      </c>
      <c r="W8" s="134">
        <v>36.119999999999997</v>
      </c>
      <c r="X8" s="53">
        <v>38.717142857142861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4.17</v>
      </c>
      <c r="E9" s="19">
        <v>4.4800000000000004</v>
      </c>
      <c r="F9" s="19">
        <v>3.84</v>
      </c>
      <c r="G9" s="18">
        <v>3.84</v>
      </c>
      <c r="H9" s="19">
        <v>3.58</v>
      </c>
      <c r="I9" s="19">
        <v>3.55</v>
      </c>
      <c r="J9" s="19">
        <v>3.74</v>
      </c>
      <c r="K9" s="19">
        <v>3.72</v>
      </c>
      <c r="L9" s="19">
        <v>3.9350000000000001</v>
      </c>
      <c r="M9" s="19">
        <v>3.94</v>
      </c>
      <c r="N9" s="19">
        <v>4.84</v>
      </c>
      <c r="O9" s="19">
        <v>3.29</v>
      </c>
      <c r="P9" s="19">
        <v>4.3099999999999996</v>
      </c>
      <c r="Q9" s="19">
        <v>3.68</v>
      </c>
      <c r="R9" s="18">
        <v>4.33</v>
      </c>
      <c r="S9" s="19">
        <v>5.63</v>
      </c>
      <c r="T9" s="19">
        <v>4.8899999999999997</v>
      </c>
      <c r="U9" s="19">
        <v>4.8499999999999996</v>
      </c>
      <c r="V9" s="19">
        <v>4.2</v>
      </c>
      <c r="W9" s="19">
        <v>4.3499999999999996</v>
      </c>
      <c r="X9" s="54">
        <v>4.1597619047619041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427</v>
      </c>
      <c r="E10" s="134">
        <v>307.5</v>
      </c>
      <c r="F10" s="134">
        <v>264</v>
      </c>
      <c r="G10" s="2">
        <v>256.5</v>
      </c>
      <c r="H10" s="134">
        <v>273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351.5</v>
      </c>
      <c r="N10" s="134">
        <v>412.48</v>
      </c>
      <c r="O10" s="134">
        <v>297.5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262.77</v>
      </c>
      <c r="X10" s="53">
        <v>310.70904761904757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0.57320000000000004</v>
      </c>
      <c r="E11" s="19">
        <v>0.51060000000000005</v>
      </c>
      <c r="F11" s="19">
        <v>0.38</v>
      </c>
      <c r="G11" s="18">
        <v>0.35</v>
      </c>
      <c r="H11" s="19">
        <v>0.375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0.54559999999999997</v>
      </c>
      <c r="O11" s="19">
        <v>0.4</v>
      </c>
      <c r="P11" s="19">
        <v>0.43259999999999998</v>
      </c>
      <c r="Q11" s="19">
        <v>0.45</v>
      </c>
      <c r="R11" s="18">
        <v>0.44920000000000004</v>
      </c>
      <c r="S11" s="19">
        <v>0.68</v>
      </c>
      <c r="T11" s="19">
        <v>0.55000000000000004</v>
      </c>
      <c r="U11" s="19">
        <v>0.44359999999999999</v>
      </c>
      <c r="V11" s="136">
        <v>0.42</v>
      </c>
      <c r="W11" s="19">
        <v>0.40860000000000002</v>
      </c>
      <c r="X11" s="54">
        <v>0.45525714285714292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37</v>
      </c>
      <c r="G12" s="2">
        <v>70</v>
      </c>
      <c r="H12" s="134">
        <v>61</v>
      </c>
      <c r="I12" s="134">
        <v>75</v>
      </c>
      <c r="J12" s="134">
        <v>74.959999999999994</v>
      </c>
      <c r="K12" s="134">
        <v>62</v>
      </c>
      <c r="L12" s="134">
        <v>48</v>
      </c>
      <c r="M12" s="134">
        <v>68.099999999999994</v>
      </c>
      <c r="N12" s="134">
        <v>40.71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64.72</v>
      </c>
      <c r="V12" s="134">
        <v>34</v>
      </c>
      <c r="W12" s="134">
        <v>85.26</v>
      </c>
      <c r="X12" s="53">
        <v>58.144285714285715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53</v>
      </c>
      <c r="G13" s="2">
        <v>64.400000000000006</v>
      </c>
      <c r="H13" s="134">
        <v>75.75</v>
      </c>
      <c r="I13" s="134">
        <v>81</v>
      </c>
      <c r="J13" s="134">
        <v>95.78</v>
      </c>
      <c r="K13" s="134">
        <v>72</v>
      </c>
      <c r="L13" s="134">
        <v>70.95</v>
      </c>
      <c r="M13" s="134">
        <v>85.01</v>
      </c>
      <c r="N13" s="134">
        <v>72.739999999999995</v>
      </c>
      <c r="O13" s="134">
        <v>68</v>
      </c>
      <c r="P13" s="134">
        <v>76.599999999999994</v>
      </c>
      <c r="Q13" s="134">
        <v>57.5</v>
      </c>
      <c r="R13" s="2">
        <v>102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84.2</v>
      </c>
      <c r="X13" s="53">
        <v>79.018571428571434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0.45</v>
      </c>
      <c r="H14" s="67">
        <v>0.68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0.71</v>
      </c>
      <c r="N14" s="67">
        <v>0.8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0.59</v>
      </c>
      <c r="U14" s="67">
        <v>0.47</v>
      </c>
      <c r="V14" s="133">
        <v>0.48</v>
      </c>
      <c r="W14" s="67">
        <v>0.51192000000000004</v>
      </c>
      <c r="X14" s="54">
        <v>0.53794857142857155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1.94</v>
      </c>
      <c r="G15" s="2">
        <v>2.34</v>
      </c>
      <c r="H15" s="134">
        <v>2.66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2.77</v>
      </c>
      <c r="O15" s="134">
        <v>1.45</v>
      </c>
      <c r="P15" s="134">
        <v>3.03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2.4</v>
      </c>
      <c r="V15" s="132">
        <v>2.8</v>
      </c>
      <c r="W15" s="134">
        <v>2.13</v>
      </c>
      <c r="X15" s="53">
        <v>2.5785714285714283</v>
      </c>
      <c r="Y15" s="9"/>
    </row>
    <row r="16" spans="1:25" ht="11.25" x14ac:dyDescent="0.2">
      <c r="A16" s="29" t="s">
        <v>29</v>
      </c>
      <c r="B16" s="120" t="s">
        <v>91</v>
      </c>
      <c r="C16" s="134">
        <v>24.95</v>
      </c>
      <c r="D16" s="134">
        <v>28.1</v>
      </c>
      <c r="E16" s="134">
        <v>25.88</v>
      </c>
      <c r="F16" s="134">
        <v>23.33</v>
      </c>
      <c r="G16" s="2">
        <v>20.67</v>
      </c>
      <c r="H16" s="134">
        <v>25</v>
      </c>
      <c r="I16" s="134">
        <v>23</v>
      </c>
      <c r="J16" s="134">
        <v>32.99</v>
      </c>
      <c r="K16" s="134">
        <v>20.95</v>
      </c>
      <c r="L16" s="134">
        <v>17.46</v>
      </c>
      <c r="M16" s="134">
        <v>18.47</v>
      </c>
      <c r="N16" s="134">
        <v>24.55</v>
      </c>
      <c r="O16" s="134">
        <v>27.39</v>
      </c>
      <c r="P16" s="134">
        <v>31.53</v>
      </c>
      <c r="Q16" s="134">
        <v>17.059999999999999</v>
      </c>
      <c r="R16" s="2">
        <v>23.14</v>
      </c>
      <c r="S16" s="134">
        <v>16.71</v>
      </c>
      <c r="T16" s="134">
        <v>20.84</v>
      </c>
      <c r="U16" s="134">
        <v>20.68</v>
      </c>
      <c r="V16" s="134">
        <v>20.100000000000001</v>
      </c>
      <c r="W16" s="134">
        <v>17.72</v>
      </c>
      <c r="X16" s="53">
        <v>22.88190476190476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162.5</v>
      </c>
      <c r="E17" s="134">
        <v>70.5</v>
      </c>
      <c r="F17" s="134">
        <v>139</v>
      </c>
      <c r="G17" s="2">
        <v>111.5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83.58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129.76</v>
      </c>
      <c r="U17" s="134">
        <v>96.7</v>
      </c>
      <c r="V17" s="134">
        <v>81.45</v>
      </c>
      <c r="W17" s="134">
        <v>99.46</v>
      </c>
      <c r="X17" s="53">
        <v>110.00666666666666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301.37</v>
      </c>
      <c r="G18" s="2">
        <v>357.65</v>
      </c>
      <c r="H18" s="134">
        <v>366</v>
      </c>
      <c r="I18" s="134">
        <v>292.67</v>
      </c>
      <c r="J18" s="134">
        <v>382.61</v>
      </c>
      <c r="K18" s="134">
        <v>590</v>
      </c>
      <c r="L18" s="134">
        <v>428.495</v>
      </c>
      <c r="M18" s="134">
        <v>454.75</v>
      </c>
      <c r="N18" s="134">
        <v>347.72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795.53</v>
      </c>
      <c r="U18" s="134">
        <v>440</v>
      </c>
      <c r="V18" s="134">
        <v>225</v>
      </c>
      <c r="W18" s="134">
        <v>352.56</v>
      </c>
      <c r="X18" s="53">
        <v>405.65452380952382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352.76</v>
      </c>
      <c r="K19" s="134">
        <v>340</v>
      </c>
      <c r="L19" s="2">
        <v>269.09500000000003</v>
      </c>
      <c r="M19" s="2">
        <v>245</v>
      </c>
      <c r="N19" s="134">
        <v>294.95999999999998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185</v>
      </c>
      <c r="U19" s="134">
        <v>275.7</v>
      </c>
      <c r="V19" s="134">
        <v>189</v>
      </c>
      <c r="W19" s="134">
        <v>277.94</v>
      </c>
      <c r="X19" s="53">
        <v>279.35547619047622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73.400000000000006</v>
      </c>
      <c r="D20" s="134">
        <v>70.13</v>
      </c>
      <c r="E20" s="134">
        <v>73.459999999999994</v>
      </c>
      <c r="F20" s="134">
        <v>68.5</v>
      </c>
      <c r="G20" s="2">
        <v>60.1</v>
      </c>
      <c r="H20" s="134">
        <v>84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53.55</v>
      </c>
      <c r="O20" s="134">
        <v>57.5</v>
      </c>
      <c r="P20" s="134">
        <v>89.4</v>
      </c>
      <c r="Q20" s="134">
        <v>68</v>
      </c>
      <c r="R20" s="2">
        <v>73.260000000000005</v>
      </c>
      <c r="S20" s="134">
        <v>32</v>
      </c>
      <c r="T20" s="134">
        <v>39.020000000000003</v>
      </c>
      <c r="U20" s="134">
        <v>34.07</v>
      </c>
      <c r="V20" s="134">
        <v>57.2</v>
      </c>
      <c r="W20" s="134">
        <v>42.31</v>
      </c>
      <c r="X20" s="53">
        <v>60.899523809523807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21.08</v>
      </c>
      <c r="E21" s="134">
        <v>27.27</v>
      </c>
      <c r="F21" s="134">
        <v>22.25</v>
      </c>
      <c r="G21" s="2">
        <v>25</v>
      </c>
      <c r="H21" s="134">
        <v>27.65</v>
      </c>
      <c r="I21" s="134">
        <v>23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25.05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22.5</v>
      </c>
      <c r="U21" s="134">
        <v>16.09</v>
      </c>
      <c r="V21" s="134">
        <v>25.5</v>
      </c>
      <c r="W21" s="134">
        <v>17.690000000000001</v>
      </c>
      <c r="X21" s="53">
        <v>25.4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285.5</v>
      </c>
      <c r="G22" s="2">
        <v>422</v>
      </c>
      <c r="H22" s="134">
        <v>420</v>
      </c>
      <c r="I22" s="134">
        <v>362</v>
      </c>
      <c r="J22" s="134">
        <v>395.91</v>
      </c>
      <c r="K22" s="134">
        <v>396</v>
      </c>
      <c r="L22" s="134">
        <v>370</v>
      </c>
      <c r="M22" s="134">
        <v>454</v>
      </c>
      <c r="N22" s="134">
        <v>284.56</v>
      </c>
      <c r="O22" s="134">
        <v>331</v>
      </c>
      <c r="P22" s="134">
        <v>671.67</v>
      </c>
      <c r="Q22" s="134">
        <v>635</v>
      </c>
      <c r="R22" s="2">
        <v>306</v>
      </c>
      <c r="S22" s="134">
        <v>344.4</v>
      </c>
      <c r="T22" s="134">
        <v>1118.8</v>
      </c>
      <c r="U22" s="134">
        <v>581.66999999999996</v>
      </c>
      <c r="V22" s="134">
        <v>270</v>
      </c>
      <c r="W22" s="134">
        <v>297.73</v>
      </c>
      <c r="X22" s="53">
        <v>444.57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9.8000000000000007</v>
      </c>
      <c r="G23" s="2">
        <v>10.5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24.3</v>
      </c>
      <c r="N23" s="134">
        <v>12.56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16.469523809523814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90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93.05</v>
      </c>
      <c r="N24" s="134">
        <v>74.069999999999993</v>
      </c>
      <c r="O24" s="134">
        <v>79</v>
      </c>
      <c r="P24" s="134">
        <v>140</v>
      </c>
      <c r="Q24" s="134">
        <v>74.3</v>
      </c>
      <c r="R24" s="2">
        <v>68</v>
      </c>
      <c r="S24" s="134">
        <v>119</v>
      </c>
      <c r="T24" s="134">
        <v>67.62</v>
      </c>
      <c r="U24" s="134">
        <v>87.48</v>
      </c>
      <c r="V24" s="134">
        <v>80</v>
      </c>
      <c r="W24" s="134">
        <v>60.63</v>
      </c>
      <c r="X24" s="53">
        <v>81.396190476190483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6.15</v>
      </c>
      <c r="E25" s="134">
        <v>8.16</v>
      </c>
      <c r="F25" s="134">
        <v>5.3</v>
      </c>
      <c r="G25" s="2">
        <v>8.2100000000000009</v>
      </c>
      <c r="H25" s="134">
        <v>15.54</v>
      </c>
      <c r="I25" s="134">
        <v>6.15</v>
      </c>
      <c r="J25" s="134">
        <v>10.32</v>
      </c>
      <c r="K25" s="134">
        <v>10.65</v>
      </c>
      <c r="L25" s="134">
        <v>11.025</v>
      </c>
      <c r="M25" s="134">
        <v>11.06</v>
      </c>
      <c r="N25" s="134">
        <v>6.15</v>
      </c>
      <c r="O25" s="134">
        <v>4.0999999999999996</v>
      </c>
      <c r="P25" s="134">
        <v>6.22</v>
      </c>
      <c r="Q25" s="134">
        <v>13.35</v>
      </c>
      <c r="R25" s="2">
        <v>11.12</v>
      </c>
      <c r="S25" s="134">
        <v>8.3800000000000008</v>
      </c>
      <c r="T25" s="134">
        <v>24.61</v>
      </c>
      <c r="U25" s="134">
        <v>12.92</v>
      </c>
      <c r="V25" s="134">
        <v>7.39</v>
      </c>
      <c r="W25" s="134">
        <v>10.029999999999999</v>
      </c>
      <c r="X25" s="53">
        <v>9.7278571428571414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4.78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8.93</v>
      </c>
      <c r="N26" s="2">
        <v>5.79</v>
      </c>
      <c r="O26" s="134">
        <v>3.41</v>
      </c>
      <c r="P26" s="134">
        <v>13.02</v>
      </c>
      <c r="Q26" s="134">
        <v>7.66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4.1100000000000003</v>
      </c>
      <c r="W26" s="134">
        <v>8.02</v>
      </c>
      <c r="X26" s="53">
        <v>8.7250000000000014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1.1399999999999999</v>
      </c>
      <c r="K27" s="19">
        <v>0.88</v>
      </c>
      <c r="L27" s="19">
        <v>0.84499999999999997</v>
      </c>
      <c r="M27" s="19">
        <v>0.98</v>
      </c>
      <c r="N27" s="19">
        <v>1.26</v>
      </c>
      <c r="O27" s="19">
        <v>0.74</v>
      </c>
      <c r="P27" s="19">
        <v>1.41</v>
      </c>
      <c r="Q27" s="19">
        <v>1.1499999999999999</v>
      </c>
      <c r="R27" s="18">
        <v>0.96</v>
      </c>
      <c r="S27" s="18">
        <v>1.0900000000000001</v>
      </c>
      <c r="T27" s="18">
        <v>1.29</v>
      </c>
      <c r="U27" s="19">
        <v>1.05</v>
      </c>
      <c r="V27" s="133">
        <v>0.8</v>
      </c>
      <c r="W27" s="19">
        <v>0.78700000000000003</v>
      </c>
      <c r="X27" s="54">
        <v>1.012952380952381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65</v>
      </c>
      <c r="E28" s="135">
        <v>66.260000000000005</v>
      </c>
      <c r="F28" s="134">
        <v>88</v>
      </c>
      <c r="G28" s="2">
        <v>52.1</v>
      </c>
      <c r="H28" s="134">
        <v>75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61.98</v>
      </c>
      <c r="O28" s="134">
        <v>66.31</v>
      </c>
      <c r="P28" s="134">
        <v>140.06</v>
      </c>
      <c r="Q28" s="134">
        <v>89.3</v>
      </c>
      <c r="R28" s="2">
        <v>69.900000000000006</v>
      </c>
      <c r="S28" s="134">
        <v>67.83</v>
      </c>
      <c r="T28" s="134">
        <v>110.05</v>
      </c>
      <c r="U28" s="134">
        <v>96.66</v>
      </c>
      <c r="V28" s="134">
        <v>49.9</v>
      </c>
      <c r="W28" s="134">
        <v>66.25</v>
      </c>
      <c r="X28" s="53">
        <v>78.705238095238101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267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299.7</v>
      </c>
      <c r="N29" s="134">
        <v>217.95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285.45</v>
      </c>
      <c r="U29" s="134">
        <v>245.34</v>
      </c>
      <c r="V29" s="134">
        <v>219.5</v>
      </c>
      <c r="W29" s="134">
        <v>181.3</v>
      </c>
      <c r="X29" s="53">
        <v>268.42333333333329</v>
      </c>
      <c r="Y29" s="9"/>
    </row>
    <row r="30" spans="1:25" ht="11.25" x14ac:dyDescent="0.2">
      <c r="A30" s="29" t="s">
        <v>41</v>
      </c>
      <c r="B30" s="120" t="s">
        <v>94</v>
      </c>
      <c r="C30" s="134">
        <v>79.87</v>
      </c>
      <c r="D30" s="134">
        <v>46.65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49.45</v>
      </c>
      <c r="L30" s="134">
        <v>41.25</v>
      </c>
      <c r="M30" s="134">
        <v>57.8</v>
      </c>
      <c r="N30" s="134">
        <v>37.64</v>
      </c>
      <c r="O30" s="134">
        <v>36</v>
      </c>
      <c r="P30" s="134">
        <v>84.52</v>
      </c>
      <c r="Q30" s="134">
        <v>52.3</v>
      </c>
      <c r="R30" s="2">
        <v>42.74</v>
      </c>
      <c r="S30" s="134">
        <v>38.270000000000003</v>
      </c>
      <c r="T30" s="134">
        <v>48.96</v>
      </c>
      <c r="U30" s="134">
        <v>27.22</v>
      </c>
      <c r="V30" s="134">
        <v>40</v>
      </c>
      <c r="W30" s="134">
        <v>66.37</v>
      </c>
      <c r="X30" s="53">
        <v>48.987619047619035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39.25</v>
      </c>
      <c r="E31" s="134">
        <v>43.32</v>
      </c>
      <c r="F31" s="134">
        <v>48</v>
      </c>
      <c r="G31" s="2">
        <v>44.75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61.225000000000001</v>
      </c>
      <c r="M31" s="134">
        <v>59.95</v>
      </c>
      <c r="N31" s="134">
        <v>51.25</v>
      </c>
      <c r="O31" s="134">
        <v>36.5</v>
      </c>
      <c r="P31" s="134">
        <v>61.36</v>
      </c>
      <c r="Q31" s="134">
        <v>57.54</v>
      </c>
      <c r="R31" s="2">
        <v>51.19</v>
      </c>
      <c r="S31" s="134">
        <v>26.39</v>
      </c>
      <c r="T31" s="134">
        <v>51.75</v>
      </c>
      <c r="U31" s="134">
        <v>60.39</v>
      </c>
      <c r="V31" s="134">
        <v>42</v>
      </c>
      <c r="W31" s="134">
        <v>44.59</v>
      </c>
      <c r="X31" s="53">
        <v>49.58261904761904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21.17</v>
      </c>
      <c r="E32" s="134">
        <v>32.24</v>
      </c>
      <c r="F32" s="134">
        <v>23</v>
      </c>
      <c r="G32" s="2">
        <v>21</v>
      </c>
      <c r="H32" s="134">
        <v>33.42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</v>
      </c>
      <c r="N32" s="134">
        <v>23.25</v>
      </c>
      <c r="O32" s="134">
        <v>21</v>
      </c>
      <c r="P32" s="134">
        <v>37.72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26.75</v>
      </c>
      <c r="W32" s="134">
        <v>24.65</v>
      </c>
      <c r="X32" s="53">
        <v>26.527142857142859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21.69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20.122121463619049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16.03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14.94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</v>
      </c>
      <c r="V35" s="2">
        <v>10.996335</v>
      </c>
      <c r="W35" s="134">
        <v>17.774930000000001</v>
      </c>
      <c r="X35" s="53">
        <v>14.054211666666665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</v>
      </c>
      <c r="N37" s="134">
        <v>27.41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40.04</v>
      </c>
      <c r="V37" s="134">
        <v>40</v>
      </c>
      <c r="W37" s="134">
        <v>50.44</v>
      </c>
      <c r="X37" s="53">
        <v>63.468301285714276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130</v>
      </c>
      <c r="E39" s="20">
        <v>19.670000000000002</v>
      </c>
      <c r="F39" s="20">
        <v>10</v>
      </c>
      <c r="G39" s="20">
        <v>42.5</v>
      </c>
      <c r="H39" s="20">
        <v>11.65</v>
      </c>
      <c r="I39" s="20">
        <v>10.66</v>
      </c>
      <c r="J39" s="20">
        <v>47.1</v>
      </c>
      <c r="K39" s="20">
        <v>8</v>
      </c>
      <c r="L39" s="20">
        <v>47.5</v>
      </c>
      <c r="M39" s="20">
        <v>25.27</v>
      </c>
      <c r="N39" s="20">
        <v>17.09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10.73</v>
      </c>
      <c r="V39" s="20">
        <v>11</v>
      </c>
      <c r="W39" s="20">
        <v>7.0060000000000002</v>
      </c>
      <c r="X39" s="57">
        <v>24.192958361904761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52.07</v>
      </c>
      <c r="E8" s="134">
        <v>38.71</v>
      </c>
      <c r="F8" s="134">
        <v>39.630000000000003</v>
      </c>
      <c r="G8" s="2">
        <v>34.42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36.94</v>
      </c>
      <c r="N8" s="134">
        <v>44.79</v>
      </c>
      <c r="O8" s="134">
        <v>37.450000000000003</v>
      </c>
      <c r="P8" s="134">
        <v>47.33</v>
      </c>
      <c r="Q8" s="134">
        <v>30.17</v>
      </c>
      <c r="R8" s="2">
        <v>40.11</v>
      </c>
      <c r="S8" s="134">
        <v>30.09</v>
      </c>
      <c r="T8" s="134">
        <v>34.75</v>
      </c>
      <c r="U8" s="134">
        <v>42.38</v>
      </c>
      <c r="V8" s="134">
        <v>38</v>
      </c>
      <c r="W8" s="134">
        <v>36.119999999999997</v>
      </c>
      <c r="X8" s="53">
        <v>38.8552380952381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4.34</v>
      </c>
      <c r="E9" s="19">
        <v>4.4800000000000004</v>
      </c>
      <c r="F9" s="19">
        <v>3.94</v>
      </c>
      <c r="G9" s="18">
        <v>3.85</v>
      </c>
      <c r="H9" s="19">
        <v>3.61</v>
      </c>
      <c r="I9" s="19">
        <v>3.55</v>
      </c>
      <c r="J9" s="19">
        <v>3.71</v>
      </c>
      <c r="K9" s="19">
        <v>3.65</v>
      </c>
      <c r="L9" s="19">
        <v>3.9350000000000001</v>
      </c>
      <c r="M9" s="19">
        <v>3.94</v>
      </c>
      <c r="N9" s="19">
        <v>4.88</v>
      </c>
      <c r="O9" s="19">
        <v>3.29</v>
      </c>
      <c r="P9" s="19">
        <v>4.2699999999999996</v>
      </c>
      <c r="Q9" s="19">
        <v>3.56</v>
      </c>
      <c r="R9" s="18">
        <v>4.26</v>
      </c>
      <c r="S9" s="19">
        <v>5.63</v>
      </c>
      <c r="T9" s="19">
        <v>4.91</v>
      </c>
      <c r="U9" s="19">
        <v>4.7699999999999996</v>
      </c>
      <c r="V9" s="19">
        <v>4.2</v>
      </c>
      <c r="W9" s="19">
        <v>4.3600000000000003</v>
      </c>
      <c r="X9" s="54">
        <v>4.1583333333333332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430</v>
      </c>
      <c r="E10" s="134">
        <v>307.5</v>
      </c>
      <c r="F10" s="134">
        <v>264.62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351</v>
      </c>
      <c r="N10" s="134">
        <v>409.79</v>
      </c>
      <c r="O10" s="134">
        <v>297.5</v>
      </c>
      <c r="P10" s="134">
        <v>286.67</v>
      </c>
      <c r="Q10" s="134">
        <v>245</v>
      </c>
      <c r="R10" s="2">
        <v>294</v>
      </c>
      <c r="S10" s="134">
        <v>400</v>
      </c>
      <c r="T10" s="134">
        <v>338.73</v>
      </c>
      <c r="U10" s="134">
        <v>265.07</v>
      </c>
      <c r="V10" s="134">
        <v>250</v>
      </c>
      <c r="W10" s="134">
        <v>260.27</v>
      </c>
      <c r="X10" s="53">
        <v>309.24285714285713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0.51060000000000005</v>
      </c>
      <c r="F11" s="19">
        <v>0.39</v>
      </c>
      <c r="G11" s="18">
        <v>0.35</v>
      </c>
      <c r="H11" s="19">
        <v>0.37200000000000005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0.50159999999999993</v>
      </c>
      <c r="N11" s="19">
        <v>0.54299999999999993</v>
      </c>
      <c r="O11" s="19">
        <v>0.39799999999999996</v>
      </c>
      <c r="P11" s="19">
        <v>0.436</v>
      </c>
      <c r="Q11" s="19">
        <v>0.44</v>
      </c>
      <c r="R11" s="18">
        <v>0.4456</v>
      </c>
      <c r="S11" s="19">
        <v>0.7</v>
      </c>
      <c r="T11" s="19">
        <v>0.55000000000000004</v>
      </c>
      <c r="U11" s="19">
        <v>0.44299999999999995</v>
      </c>
      <c r="V11" s="136">
        <v>0.43</v>
      </c>
      <c r="W11" s="19">
        <v>0.40560000000000002</v>
      </c>
      <c r="X11" s="54">
        <v>0.45749523809523812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36.5</v>
      </c>
      <c r="G12" s="2">
        <v>68.91</v>
      </c>
      <c r="H12" s="134">
        <v>60</v>
      </c>
      <c r="I12" s="134">
        <v>75</v>
      </c>
      <c r="J12" s="134">
        <v>74.959999999999994</v>
      </c>
      <c r="K12" s="134">
        <v>60</v>
      </c>
      <c r="L12" s="134">
        <v>47</v>
      </c>
      <c r="M12" s="134">
        <v>68.08</v>
      </c>
      <c r="N12" s="134">
        <v>40.4</v>
      </c>
      <c r="O12" s="134">
        <v>26</v>
      </c>
      <c r="P12" s="134">
        <v>51.67</v>
      </c>
      <c r="Q12" s="134">
        <v>56.75</v>
      </c>
      <c r="R12" s="2">
        <v>80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78.459999999999994</v>
      </c>
      <c r="X12" s="53">
        <v>57.476190476190489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81</v>
      </c>
      <c r="J13" s="134">
        <v>95.93</v>
      </c>
      <c r="K13" s="134">
        <v>71</v>
      </c>
      <c r="L13" s="134">
        <v>74.45</v>
      </c>
      <c r="M13" s="134">
        <v>85.05</v>
      </c>
      <c r="N13" s="134">
        <v>72.900000000000006</v>
      </c>
      <c r="O13" s="134">
        <v>79</v>
      </c>
      <c r="P13" s="134">
        <v>76.599999999999994</v>
      </c>
      <c r="Q13" s="134">
        <v>57.5</v>
      </c>
      <c r="R13" s="2">
        <v>99.75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82.24</v>
      </c>
      <c r="X13" s="53">
        <v>80.489523809523803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1.22</v>
      </c>
      <c r="E14" s="67">
        <v>0.6</v>
      </c>
      <c r="F14" s="67">
        <v>0.32</v>
      </c>
      <c r="G14" s="68">
        <v>0.45</v>
      </c>
      <c r="H14" s="67">
        <v>0.7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0.79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0.6</v>
      </c>
      <c r="U14" s="67">
        <v>0.47</v>
      </c>
      <c r="V14" s="133">
        <v>0.48</v>
      </c>
      <c r="W14" s="67">
        <v>0.51039000000000001</v>
      </c>
      <c r="X14" s="54">
        <v>0.56930428571428582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2.75</v>
      </c>
      <c r="E15" s="134">
        <v>2.76</v>
      </c>
      <c r="F15" s="134">
        <v>1.85</v>
      </c>
      <c r="G15" s="2">
        <v>2.42</v>
      </c>
      <c r="H15" s="134">
        <v>2.65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2.75</v>
      </c>
      <c r="O15" s="134">
        <v>1.45</v>
      </c>
      <c r="P15" s="134">
        <v>2.93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2.39</v>
      </c>
      <c r="V15" s="132">
        <v>2.8</v>
      </c>
      <c r="W15" s="134">
        <v>2.11</v>
      </c>
      <c r="X15" s="53">
        <v>2.5676190476190475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17.39</v>
      </c>
      <c r="E16" s="134">
        <v>24.99</v>
      </c>
      <c r="F16" s="134">
        <v>23.65</v>
      </c>
      <c r="G16" s="2">
        <v>20.3</v>
      </c>
      <c r="H16" s="134">
        <v>24.15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24.5</v>
      </c>
      <c r="O16" s="134">
        <v>27.39</v>
      </c>
      <c r="P16" s="134">
        <v>31.38</v>
      </c>
      <c r="Q16" s="134">
        <v>17.059999999999999</v>
      </c>
      <c r="R16" s="2">
        <v>23.14</v>
      </c>
      <c r="S16" s="134">
        <v>16.71</v>
      </c>
      <c r="T16" s="134">
        <v>21.04</v>
      </c>
      <c r="U16" s="134">
        <v>20.68</v>
      </c>
      <c r="V16" s="134">
        <v>20.100000000000001</v>
      </c>
      <c r="W16" s="134">
        <v>17.89</v>
      </c>
      <c r="X16" s="53">
        <v>22.22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152.5</v>
      </c>
      <c r="E17" s="134">
        <v>70.5</v>
      </c>
      <c r="F17" s="134">
        <v>133.5</v>
      </c>
      <c r="G17" s="2">
        <v>111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122.4</v>
      </c>
      <c r="N17" s="134">
        <v>83.3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128.62</v>
      </c>
      <c r="U17" s="134">
        <v>96.7</v>
      </c>
      <c r="V17" s="134">
        <v>81</v>
      </c>
      <c r="W17" s="134">
        <v>99.37</v>
      </c>
      <c r="X17" s="53">
        <v>108.96095238095238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437</v>
      </c>
      <c r="E18" s="134">
        <v>293.13</v>
      </c>
      <c r="F18" s="134">
        <v>302.67</v>
      </c>
      <c r="G18" s="2">
        <v>355.15</v>
      </c>
      <c r="H18" s="134">
        <v>366</v>
      </c>
      <c r="I18" s="134">
        <v>292.67</v>
      </c>
      <c r="J18" s="134">
        <v>381.74</v>
      </c>
      <c r="K18" s="134">
        <v>610</v>
      </c>
      <c r="L18" s="134">
        <v>428.495</v>
      </c>
      <c r="M18" s="134">
        <v>454.5</v>
      </c>
      <c r="N18" s="134">
        <v>346.75</v>
      </c>
      <c r="O18" s="134">
        <v>282.5</v>
      </c>
      <c r="P18" s="134">
        <v>220.39</v>
      </c>
      <c r="Q18" s="134">
        <v>465</v>
      </c>
      <c r="R18" s="2">
        <v>539.04999999999995</v>
      </c>
      <c r="S18" s="134">
        <v>402.5</v>
      </c>
      <c r="T18" s="134">
        <v>786.22</v>
      </c>
      <c r="U18" s="134">
        <v>440</v>
      </c>
      <c r="V18" s="134">
        <v>280</v>
      </c>
      <c r="W18" s="134">
        <v>352.56</v>
      </c>
      <c r="X18" s="53">
        <v>414.92309523809524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372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351.85</v>
      </c>
      <c r="K19" s="134">
        <v>340</v>
      </c>
      <c r="L19" s="2">
        <v>269.09500000000003</v>
      </c>
      <c r="M19" s="2">
        <v>245.1</v>
      </c>
      <c r="N19" s="134">
        <v>293</v>
      </c>
      <c r="O19" s="134">
        <v>250</v>
      </c>
      <c r="P19" s="134">
        <v>222.95</v>
      </c>
      <c r="Q19" s="134">
        <v>285</v>
      </c>
      <c r="R19" s="2">
        <v>417</v>
      </c>
      <c r="S19" s="134">
        <v>183.5</v>
      </c>
      <c r="T19" s="134">
        <v>183.98</v>
      </c>
      <c r="U19" s="134">
        <v>272.75</v>
      </c>
      <c r="V19" s="134">
        <v>189</v>
      </c>
      <c r="W19" s="134">
        <v>277.94</v>
      </c>
      <c r="X19" s="53">
        <v>277.3269047619047</v>
      </c>
      <c r="Y19" s="9"/>
    </row>
    <row r="20" spans="1:25" ht="22.5" x14ac:dyDescent="0.2">
      <c r="A20" s="121" t="s">
        <v>33</v>
      </c>
      <c r="B20" s="122" t="s">
        <v>94</v>
      </c>
      <c r="C20" s="134">
        <v>74.349999999999994</v>
      </c>
      <c r="D20" s="134">
        <v>76</v>
      </c>
      <c r="E20" s="134">
        <v>66.05</v>
      </c>
      <c r="F20" s="134">
        <v>68.25</v>
      </c>
      <c r="G20" s="2">
        <v>62.1</v>
      </c>
      <c r="H20" s="134">
        <v>82</v>
      </c>
      <c r="I20" s="134">
        <v>52.5</v>
      </c>
      <c r="J20" s="134">
        <v>67.849999999999994</v>
      </c>
      <c r="K20" s="134">
        <v>65</v>
      </c>
      <c r="L20" s="134">
        <v>46.5</v>
      </c>
      <c r="M20" s="134">
        <v>71.2</v>
      </c>
      <c r="N20" s="134">
        <v>53.48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38.54</v>
      </c>
      <c r="U20" s="134">
        <v>34.07</v>
      </c>
      <c r="V20" s="134">
        <v>57.2</v>
      </c>
      <c r="W20" s="134">
        <v>42.31</v>
      </c>
      <c r="X20" s="53">
        <v>60.666190476190479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38.619999999999997</v>
      </c>
      <c r="D21" s="134">
        <v>22.75</v>
      </c>
      <c r="E21" s="134">
        <v>27.27</v>
      </c>
      <c r="F21" s="134">
        <v>22.5</v>
      </c>
      <c r="G21" s="2">
        <v>25</v>
      </c>
      <c r="H21" s="134">
        <v>27.5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25.1</v>
      </c>
      <c r="N21" s="134">
        <v>24.9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22.97</v>
      </c>
      <c r="U21" s="134">
        <v>16.09</v>
      </c>
      <c r="V21" s="134">
        <v>25.5</v>
      </c>
      <c r="W21" s="134">
        <v>17.64</v>
      </c>
      <c r="X21" s="53">
        <v>25.425238095238093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435</v>
      </c>
      <c r="E22" s="134">
        <v>308.83</v>
      </c>
      <c r="F22" s="134">
        <v>275</v>
      </c>
      <c r="G22" s="2">
        <v>422</v>
      </c>
      <c r="H22" s="134">
        <v>410</v>
      </c>
      <c r="I22" s="134">
        <v>362</v>
      </c>
      <c r="J22" s="134">
        <v>392.64</v>
      </c>
      <c r="K22" s="134">
        <v>396</v>
      </c>
      <c r="L22" s="134">
        <v>360</v>
      </c>
      <c r="M22" s="134">
        <v>454</v>
      </c>
      <c r="N22" s="134">
        <v>283.43</v>
      </c>
      <c r="O22" s="134">
        <v>331</v>
      </c>
      <c r="P22" s="134">
        <v>620</v>
      </c>
      <c r="Q22" s="134">
        <v>632.5</v>
      </c>
      <c r="R22" s="2">
        <v>306</v>
      </c>
      <c r="S22" s="134">
        <v>344.4</v>
      </c>
      <c r="T22" s="134">
        <v>1081.6400000000001</v>
      </c>
      <c r="U22" s="134">
        <v>581.66999999999996</v>
      </c>
      <c r="V22" s="134">
        <v>270</v>
      </c>
      <c r="W22" s="134">
        <v>297.73</v>
      </c>
      <c r="X22" s="53">
        <v>435.94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16.5</v>
      </c>
      <c r="E23" s="134">
        <v>9.8000000000000007</v>
      </c>
      <c r="F23" s="134">
        <v>9.7200000000000006</v>
      </c>
      <c r="G23" s="2">
        <v>10.25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24.25</v>
      </c>
      <c r="N23" s="134">
        <v>12.5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16.479523809523812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120.5</v>
      </c>
      <c r="E24" s="134">
        <v>63</v>
      </c>
      <c r="F24" s="134">
        <v>89.98</v>
      </c>
      <c r="G24" s="2">
        <v>55.5</v>
      </c>
      <c r="H24" s="134">
        <v>69.25</v>
      </c>
      <c r="I24" s="134">
        <v>42</v>
      </c>
      <c r="J24" s="134">
        <v>109.39</v>
      </c>
      <c r="K24" s="134">
        <v>86.65</v>
      </c>
      <c r="L24" s="134">
        <v>84.96</v>
      </c>
      <c r="M24" s="134">
        <v>93</v>
      </c>
      <c r="N24" s="134">
        <v>73.900000000000006</v>
      </c>
      <c r="O24" s="134">
        <v>79</v>
      </c>
      <c r="P24" s="134">
        <v>140</v>
      </c>
      <c r="Q24" s="134">
        <v>74.400000000000006</v>
      </c>
      <c r="R24" s="2">
        <v>68</v>
      </c>
      <c r="S24" s="134">
        <v>119</v>
      </c>
      <c r="T24" s="134">
        <v>66</v>
      </c>
      <c r="U24" s="134">
        <v>87.48</v>
      </c>
      <c r="V24" s="134">
        <v>80</v>
      </c>
      <c r="W24" s="134">
        <v>59.7</v>
      </c>
      <c r="X24" s="53">
        <v>82.700476190476209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9</v>
      </c>
      <c r="E25" s="134">
        <v>8.16</v>
      </c>
      <c r="F25" s="134">
        <v>5.3</v>
      </c>
      <c r="G25" s="2">
        <v>8.15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11.05</v>
      </c>
      <c r="N25" s="134">
        <v>6.1</v>
      </c>
      <c r="O25" s="134">
        <v>4.0999999999999996</v>
      </c>
      <c r="P25" s="134">
        <v>6</v>
      </c>
      <c r="Q25" s="134">
        <v>13.31</v>
      </c>
      <c r="R25" s="2">
        <v>11.06</v>
      </c>
      <c r="S25" s="134">
        <v>8.3800000000000008</v>
      </c>
      <c r="T25" s="134">
        <v>24.41</v>
      </c>
      <c r="U25" s="134">
        <v>12.92</v>
      </c>
      <c r="V25" s="134">
        <v>7.39</v>
      </c>
      <c r="W25" s="134">
        <v>10.07388888888889</v>
      </c>
      <c r="X25" s="53">
        <v>9.8156613756613726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7.54</v>
      </c>
      <c r="E26" s="134">
        <v>5.81</v>
      </c>
      <c r="F26" s="134">
        <v>4.8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8.92</v>
      </c>
      <c r="N26" s="2">
        <v>5.75</v>
      </c>
      <c r="O26" s="134">
        <v>3.41</v>
      </c>
      <c r="P26" s="134">
        <v>13.3</v>
      </c>
      <c r="Q26" s="134">
        <v>7.65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5.0599999999999996</v>
      </c>
      <c r="W26" s="134">
        <v>8.02</v>
      </c>
      <c r="X26" s="53">
        <v>8.800238095238095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1.34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1.1200000000000001</v>
      </c>
      <c r="K27" s="19">
        <v>0.86</v>
      </c>
      <c r="L27" s="19">
        <v>0.84499999999999997</v>
      </c>
      <c r="M27" s="19">
        <v>0.96</v>
      </c>
      <c r="N27" s="19">
        <v>1.27</v>
      </c>
      <c r="O27" s="19">
        <v>0.74</v>
      </c>
      <c r="P27" s="19">
        <v>1.41</v>
      </c>
      <c r="Q27" s="19">
        <v>1.1299999999999999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</v>
      </c>
      <c r="W27" s="19">
        <v>0.78280000000000005</v>
      </c>
      <c r="X27" s="54">
        <v>1.0127523809523811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111.08</v>
      </c>
      <c r="D28" s="134">
        <v>75</v>
      </c>
      <c r="E28" s="135">
        <v>66.260000000000005</v>
      </c>
      <c r="F28" s="134">
        <v>86.5</v>
      </c>
      <c r="G28" s="2">
        <v>52</v>
      </c>
      <c r="H28" s="134">
        <v>75.5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</v>
      </c>
      <c r="N28" s="134">
        <v>62.64</v>
      </c>
      <c r="O28" s="134">
        <v>66.31</v>
      </c>
      <c r="P28" s="134">
        <v>140.06</v>
      </c>
      <c r="Q28" s="134">
        <v>89.3</v>
      </c>
      <c r="R28" s="2">
        <v>67.5</v>
      </c>
      <c r="S28" s="134">
        <v>67.83</v>
      </c>
      <c r="T28" s="134">
        <v>108.25</v>
      </c>
      <c r="U28" s="134">
        <v>96.66</v>
      </c>
      <c r="V28" s="134">
        <v>49.9</v>
      </c>
      <c r="W28" s="134">
        <v>66.05</v>
      </c>
      <c r="X28" s="53">
        <v>78.92285714285714</v>
      </c>
      <c r="Y28" s="9"/>
    </row>
    <row r="29" spans="1:25" ht="11.25" x14ac:dyDescent="0.2">
      <c r="A29" s="29" t="s">
        <v>40</v>
      </c>
      <c r="B29" s="120" t="s">
        <v>94</v>
      </c>
      <c r="C29" s="134">
        <v>539.46</v>
      </c>
      <c r="D29" s="134">
        <v>270</v>
      </c>
      <c r="E29" s="134">
        <v>201.58</v>
      </c>
      <c r="F29" s="134">
        <v>256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284.42</v>
      </c>
      <c r="L29" s="134">
        <v>260</v>
      </c>
      <c r="M29" s="134">
        <v>299.45</v>
      </c>
      <c r="N29" s="134">
        <v>217.8</v>
      </c>
      <c r="O29" s="134">
        <v>216.52</v>
      </c>
      <c r="P29" s="134">
        <v>415</v>
      </c>
      <c r="Q29" s="134">
        <v>305.5</v>
      </c>
      <c r="R29" s="2">
        <v>273.89999999999998</v>
      </c>
      <c r="S29" s="134">
        <v>116</v>
      </c>
      <c r="T29" s="134">
        <v>281.61</v>
      </c>
      <c r="U29" s="134">
        <v>245.34</v>
      </c>
      <c r="V29" s="134">
        <v>219.5</v>
      </c>
      <c r="W29" s="134">
        <v>180.37</v>
      </c>
      <c r="X29" s="53">
        <v>266.23809523809524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81.73</v>
      </c>
      <c r="D30" s="134">
        <v>49.4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49.11</v>
      </c>
      <c r="L30" s="134">
        <v>43.664999999999999</v>
      </c>
      <c r="M30" s="134">
        <v>57.65</v>
      </c>
      <c r="N30" s="134">
        <v>37.5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47.38</v>
      </c>
      <c r="U30" s="134">
        <v>27.22</v>
      </c>
      <c r="V30" s="134">
        <v>40</v>
      </c>
      <c r="W30" s="134">
        <v>66.44</v>
      </c>
      <c r="X30" s="53">
        <v>49.339285714285715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39.450000000000003</v>
      </c>
      <c r="E31" s="134">
        <v>43.32</v>
      </c>
      <c r="F31" s="134">
        <v>47.95</v>
      </c>
      <c r="G31" s="2">
        <v>45.22</v>
      </c>
      <c r="H31" s="134">
        <v>52.45</v>
      </c>
      <c r="I31" s="134">
        <v>49.9</v>
      </c>
      <c r="J31" s="134">
        <v>52.97</v>
      </c>
      <c r="K31" s="134">
        <v>59</v>
      </c>
      <c r="L31" s="134">
        <v>56.975000000000001</v>
      </c>
      <c r="M31" s="134">
        <v>59.9</v>
      </c>
      <c r="N31" s="134">
        <v>51.41</v>
      </c>
      <c r="O31" s="134">
        <v>36.5</v>
      </c>
      <c r="P31" s="134">
        <v>61.36</v>
      </c>
      <c r="Q31" s="134">
        <v>56.47</v>
      </c>
      <c r="R31" s="2">
        <v>51.17</v>
      </c>
      <c r="S31" s="134">
        <v>26.39</v>
      </c>
      <c r="T31" s="134">
        <v>51.75</v>
      </c>
      <c r="U31" s="134">
        <v>59.68</v>
      </c>
      <c r="V31" s="134">
        <v>42</v>
      </c>
      <c r="W31" s="134">
        <v>44.59</v>
      </c>
      <c r="X31" s="53">
        <v>49.306428571428569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28.74</v>
      </c>
      <c r="E32" s="134">
        <v>32.24</v>
      </c>
      <c r="F32" s="134">
        <v>23</v>
      </c>
      <c r="G32" s="2">
        <v>19.59</v>
      </c>
      <c r="H32" s="134">
        <v>33.42</v>
      </c>
      <c r="I32" s="134">
        <v>16.59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23.35</v>
      </c>
      <c r="O32" s="134">
        <v>21</v>
      </c>
      <c r="P32" s="134">
        <v>34.15</v>
      </c>
      <c r="Q32" s="134">
        <v>25.5</v>
      </c>
      <c r="R32" s="2">
        <v>34.6</v>
      </c>
      <c r="S32" s="2">
        <v>21.83</v>
      </c>
      <c r="T32" s="2">
        <v>28.78</v>
      </c>
      <c r="U32" s="134">
        <v>22.52</v>
      </c>
      <c r="V32" s="134">
        <v>26.75</v>
      </c>
      <c r="W32" s="134">
        <v>24.65</v>
      </c>
      <c r="X32" s="53">
        <v>26.636190476190478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16.46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19.846407177904762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12.78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14.91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19.16</v>
      </c>
      <c r="V35" s="2">
        <v>10.996335</v>
      </c>
      <c r="W35" s="134">
        <v>17.774930000000001</v>
      </c>
      <c r="X35" s="53">
        <v>13.870402142857145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88.5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110.75</v>
      </c>
      <c r="N37" s="134">
        <v>27.33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40.03</v>
      </c>
      <c r="V37" s="134">
        <v>40</v>
      </c>
      <c r="W37" s="134">
        <v>50.44</v>
      </c>
      <c r="X37" s="53">
        <v>63.196148904761912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65</v>
      </c>
      <c r="E39" s="20">
        <v>19.670000000000002</v>
      </c>
      <c r="F39" s="20">
        <v>10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25.25</v>
      </c>
      <c r="N39" s="20">
        <v>16.95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10.71</v>
      </c>
      <c r="V39" s="20">
        <v>11</v>
      </c>
      <c r="W39" s="20">
        <v>7.0060000000000002</v>
      </c>
      <c r="X39" s="57">
        <v>21.086767885714284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44.44</v>
      </c>
      <c r="E8" s="134">
        <v>37.79</v>
      </c>
      <c r="F8" s="134">
        <v>40</v>
      </c>
      <c r="G8" s="2">
        <v>35.08</v>
      </c>
      <c r="H8" s="134">
        <v>52</v>
      </c>
      <c r="I8" s="134">
        <v>26.65</v>
      </c>
      <c r="J8" s="134">
        <v>45.06</v>
      </c>
      <c r="K8" s="134">
        <v>29.1</v>
      </c>
      <c r="L8" s="134">
        <v>36.35</v>
      </c>
      <c r="M8" s="134">
        <v>36.54</v>
      </c>
      <c r="N8" s="134">
        <v>44.65</v>
      </c>
      <c r="O8" s="134">
        <v>37.450000000000003</v>
      </c>
      <c r="P8" s="134">
        <v>45.79</v>
      </c>
      <c r="Q8" s="134">
        <v>29.34</v>
      </c>
      <c r="R8" s="2">
        <v>40.11</v>
      </c>
      <c r="S8" s="134">
        <v>29.44</v>
      </c>
      <c r="T8" s="134">
        <v>34.99</v>
      </c>
      <c r="U8" s="134">
        <v>42.38</v>
      </c>
      <c r="V8" s="134">
        <v>38</v>
      </c>
      <c r="W8" s="134">
        <v>36.04</v>
      </c>
      <c r="X8" s="53">
        <v>38.297619047619051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4.83</v>
      </c>
      <c r="E9" s="19">
        <v>4.4800000000000004</v>
      </c>
      <c r="F9" s="19">
        <v>3.8</v>
      </c>
      <c r="G9" s="18">
        <v>4.01</v>
      </c>
      <c r="H9" s="19">
        <v>3.56</v>
      </c>
      <c r="I9" s="19">
        <v>3.37</v>
      </c>
      <c r="J9" s="19">
        <v>3.7</v>
      </c>
      <c r="K9" s="19">
        <v>3.62</v>
      </c>
      <c r="L9" s="19">
        <v>3.895</v>
      </c>
      <c r="M9" s="19">
        <v>3.94</v>
      </c>
      <c r="N9" s="19">
        <v>4.9000000000000004</v>
      </c>
      <c r="O9" s="19">
        <v>3.29</v>
      </c>
      <c r="P9" s="19">
        <v>4.2699999999999996</v>
      </c>
      <c r="Q9" s="19">
        <v>3.55</v>
      </c>
      <c r="R9" s="18">
        <v>4.2</v>
      </c>
      <c r="S9" s="19">
        <v>5.62</v>
      </c>
      <c r="T9" s="19">
        <v>4.93</v>
      </c>
      <c r="U9" s="19">
        <v>4.71</v>
      </c>
      <c r="V9" s="19">
        <v>4.3</v>
      </c>
      <c r="W9" s="19">
        <v>4.3</v>
      </c>
      <c r="X9" s="54">
        <v>4.1649999999999991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409</v>
      </c>
      <c r="E10" s="134">
        <v>307.5</v>
      </c>
      <c r="F10" s="134">
        <v>256.25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350.5</v>
      </c>
      <c r="N10" s="134">
        <v>410</v>
      </c>
      <c r="O10" s="134">
        <v>297.5</v>
      </c>
      <c r="P10" s="134">
        <v>286.67</v>
      </c>
      <c r="Q10" s="134">
        <v>240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256.76</v>
      </c>
      <c r="X10" s="53">
        <v>307.21380952380952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0.60599999999999998</v>
      </c>
      <c r="E11" s="19">
        <v>0.51060000000000005</v>
      </c>
      <c r="F11" s="19">
        <v>0.40500000000000003</v>
      </c>
      <c r="G11" s="18">
        <v>0.34799999999999998</v>
      </c>
      <c r="H11" s="19">
        <v>0.37200000000000005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0.501</v>
      </c>
      <c r="N11" s="19">
        <v>0.54600000000000004</v>
      </c>
      <c r="O11" s="19">
        <v>0.39399999999999996</v>
      </c>
      <c r="P11" s="19">
        <v>0.43340000000000001</v>
      </c>
      <c r="Q11" s="19">
        <v>0.45</v>
      </c>
      <c r="R11" s="18">
        <v>0.4456</v>
      </c>
      <c r="S11" s="19">
        <v>0.69</v>
      </c>
      <c r="T11" s="19">
        <v>0.54</v>
      </c>
      <c r="U11" s="19">
        <v>0.44299999999999995</v>
      </c>
      <c r="V11" s="136">
        <v>0.43</v>
      </c>
      <c r="W11" s="19">
        <v>0.40380000000000005</v>
      </c>
      <c r="X11" s="54">
        <v>0.4575428571428572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56.61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40.69</v>
      </c>
      <c r="O12" s="134">
        <v>26</v>
      </c>
      <c r="P12" s="134">
        <v>51.67</v>
      </c>
      <c r="Q12" s="134">
        <v>57</v>
      </c>
      <c r="R12" s="2">
        <v>80.5</v>
      </c>
      <c r="S12" s="134">
        <v>53.5</v>
      </c>
      <c r="T12" s="134">
        <v>64.5</v>
      </c>
      <c r="U12" s="134">
        <v>64.66</v>
      </c>
      <c r="V12" s="134">
        <v>34.5</v>
      </c>
      <c r="W12" s="134">
        <v>77.23</v>
      </c>
      <c r="X12" s="53">
        <v>57.529523809523816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95.65</v>
      </c>
      <c r="K13" s="134">
        <v>69</v>
      </c>
      <c r="L13" s="134">
        <v>74.45</v>
      </c>
      <c r="M13" s="134">
        <v>85.05</v>
      </c>
      <c r="N13" s="134">
        <v>72.75</v>
      </c>
      <c r="O13" s="134">
        <v>79</v>
      </c>
      <c r="P13" s="134">
        <v>76.599999999999994</v>
      </c>
      <c r="Q13" s="134">
        <v>57</v>
      </c>
      <c r="R13" s="2">
        <v>99.5</v>
      </c>
      <c r="S13" s="134">
        <v>90</v>
      </c>
      <c r="T13" s="134">
        <v>61.19</v>
      </c>
      <c r="U13" s="134">
        <v>72.5</v>
      </c>
      <c r="V13" s="134">
        <v>75</v>
      </c>
      <c r="W13" s="134">
        <v>80.400000000000006</v>
      </c>
      <c r="X13" s="53">
        <v>80.21380952380953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0.78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0.47</v>
      </c>
      <c r="V14" s="133">
        <v>0.46</v>
      </c>
      <c r="W14" s="67">
        <v>0.51037999999999994</v>
      </c>
      <c r="X14" s="54">
        <v>0.541684761904762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2.34</v>
      </c>
      <c r="H15" s="134">
        <v>2.63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2.73</v>
      </c>
      <c r="O15" s="134">
        <v>1.45</v>
      </c>
      <c r="P15" s="134">
        <v>2.93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2.88</v>
      </c>
      <c r="W15" s="134">
        <v>2.11</v>
      </c>
      <c r="X15" s="53">
        <v>2.5647619047619048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28.1</v>
      </c>
      <c r="E16" s="134">
        <v>24.99</v>
      </c>
      <c r="F16" s="134">
        <v>23.65</v>
      </c>
      <c r="G16" s="2">
        <v>20.49</v>
      </c>
      <c r="H16" s="134">
        <v>23.65</v>
      </c>
      <c r="I16" s="134">
        <v>22</v>
      </c>
      <c r="J16" s="134">
        <v>33.08</v>
      </c>
      <c r="K16" s="134">
        <v>20.95</v>
      </c>
      <c r="L16" s="134">
        <v>17.46</v>
      </c>
      <c r="M16" s="134">
        <v>18.45</v>
      </c>
      <c r="N16" s="134">
        <v>24.48</v>
      </c>
      <c r="O16" s="134">
        <v>27.39</v>
      </c>
      <c r="P16" s="134">
        <v>31.38</v>
      </c>
      <c r="Q16" s="134">
        <v>16.93</v>
      </c>
      <c r="R16" s="2">
        <v>23.17</v>
      </c>
      <c r="S16" s="134">
        <v>16.71</v>
      </c>
      <c r="T16" s="134">
        <v>21.87</v>
      </c>
      <c r="U16" s="134">
        <v>20.68</v>
      </c>
      <c r="V16" s="134">
        <v>19.3</v>
      </c>
      <c r="W16" s="134">
        <v>17.510000000000002</v>
      </c>
      <c r="X16" s="53">
        <v>22.696666666666665</v>
      </c>
      <c r="Y16" s="9"/>
    </row>
    <row r="17" spans="1:25" ht="11.25" x14ac:dyDescent="0.2">
      <c r="A17" s="29" t="s">
        <v>30</v>
      </c>
      <c r="B17" s="120" t="s">
        <v>94</v>
      </c>
      <c r="C17" s="134">
        <v>102.5</v>
      </c>
      <c r="D17" s="134">
        <v>182</v>
      </c>
      <c r="E17" s="134">
        <v>70.5</v>
      </c>
      <c r="F17" s="134">
        <v>130</v>
      </c>
      <c r="G17" s="2">
        <v>110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122.35</v>
      </c>
      <c r="N17" s="134">
        <v>83</v>
      </c>
      <c r="O17" s="134">
        <v>100</v>
      </c>
      <c r="P17" s="134">
        <v>90.9</v>
      </c>
      <c r="Q17" s="134">
        <v>107</v>
      </c>
      <c r="R17" s="2">
        <v>102</v>
      </c>
      <c r="S17" s="134">
        <v>70</v>
      </c>
      <c r="T17" s="134">
        <v>128.79</v>
      </c>
      <c r="U17" s="134">
        <v>96.7</v>
      </c>
      <c r="V17" s="134">
        <v>82</v>
      </c>
      <c r="W17" s="134">
        <v>97.38</v>
      </c>
      <c r="X17" s="53">
        <v>110.04809523809523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340</v>
      </c>
      <c r="E18" s="134">
        <v>293.13</v>
      </c>
      <c r="F18" s="134">
        <v>302.67</v>
      </c>
      <c r="G18" s="2">
        <v>335</v>
      </c>
      <c r="H18" s="134">
        <v>366</v>
      </c>
      <c r="I18" s="134">
        <v>286.77999999999997</v>
      </c>
      <c r="J18" s="134">
        <v>384</v>
      </c>
      <c r="K18" s="134">
        <v>610</v>
      </c>
      <c r="L18" s="134">
        <v>428.495</v>
      </c>
      <c r="M18" s="134">
        <v>454.9</v>
      </c>
      <c r="N18" s="134">
        <v>345.8</v>
      </c>
      <c r="O18" s="134">
        <v>282.5</v>
      </c>
      <c r="P18" s="134">
        <v>220.39</v>
      </c>
      <c r="Q18" s="134">
        <v>450</v>
      </c>
      <c r="R18" s="2">
        <v>539.9</v>
      </c>
      <c r="S18" s="134">
        <v>402.5</v>
      </c>
      <c r="T18" s="134">
        <v>786.14</v>
      </c>
      <c r="U18" s="134">
        <v>440</v>
      </c>
      <c r="V18" s="134">
        <v>280</v>
      </c>
      <c r="W18" s="134">
        <v>351.09</v>
      </c>
      <c r="X18" s="53">
        <v>408.14261904761901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390</v>
      </c>
      <c r="E19" s="134">
        <v>262.3</v>
      </c>
      <c r="F19" s="2">
        <v>271</v>
      </c>
      <c r="G19" s="2">
        <v>246</v>
      </c>
      <c r="H19" s="134">
        <v>307.5</v>
      </c>
      <c r="I19" s="134">
        <v>167</v>
      </c>
      <c r="J19" s="134">
        <v>354.23</v>
      </c>
      <c r="K19" s="134">
        <v>340</v>
      </c>
      <c r="L19" s="2">
        <v>269.09500000000003</v>
      </c>
      <c r="M19" s="2">
        <v>245</v>
      </c>
      <c r="N19" s="134">
        <v>292.13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277.92</v>
      </c>
      <c r="X19" s="53">
        <v>278.59309523809526</v>
      </c>
      <c r="Y19" s="9"/>
    </row>
    <row r="20" spans="1:25" ht="22.5" x14ac:dyDescent="0.2">
      <c r="A20" s="121" t="s">
        <v>33</v>
      </c>
      <c r="B20" s="122" t="s">
        <v>94</v>
      </c>
      <c r="C20" s="134">
        <v>73.900000000000006</v>
      </c>
      <c r="D20" s="134">
        <v>79.430000000000007</v>
      </c>
      <c r="E20" s="134">
        <v>66.05</v>
      </c>
      <c r="F20" s="134">
        <v>68.099999999999994</v>
      </c>
      <c r="G20" s="2">
        <v>60.1</v>
      </c>
      <c r="H20" s="134">
        <v>82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52.7</v>
      </c>
      <c r="W20" s="134">
        <v>41.88</v>
      </c>
      <c r="X20" s="53">
        <v>60.330000000000013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38.950000000000003</v>
      </c>
      <c r="D21" s="134">
        <v>21.35</v>
      </c>
      <c r="E21" s="134">
        <v>27.27</v>
      </c>
      <c r="F21" s="134">
        <v>22.5</v>
      </c>
      <c r="G21" s="2">
        <v>24.5</v>
      </c>
      <c r="H21" s="134">
        <v>26.35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24.6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22.77</v>
      </c>
      <c r="U21" s="134">
        <v>16.09</v>
      </c>
      <c r="V21" s="134">
        <v>30.5</v>
      </c>
      <c r="W21" s="134">
        <v>17.643000000000001</v>
      </c>
      <c r="X21" s="53">
        <v>25.505380952380953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269</v>
      </c>
      <c r="G22" s="2">
        <v>399.08</v>
      </c>
      <c r="H22" s="134">
        <v>400</v>
      </c>
      <c r="I22" s="134">
        <v>362</v>
      </c>
      <c r="J22" s="134">
        <v>389.24</v>
      </c>
      <c r="K22" s="134">
        <v>396</v>
      </c>
      <c r="L22" s="134">
        <v>360</v>
      </c>
      <c r="M22" s="134">
        <v>453.75</v>
      </c>
      <c r="N22" s="134">
        <v>282.55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1081.6400000000001</v>
      </c>
      <c r="U22" s="134">
        <v>581.66999999999996</v>
      </c>
      <c r="V22" s="134">
        <v>271</v>
      </c>
      <c r="W22" s="134">
        <v>297.45999999999998</v>
      </c>
      <c r="X22" s="53">
        <v>436.56380952380943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9.44</v>
      </c>
      <c r="G23" s="2">
        <v>10.5</v>
      </c>
      <c r="H23" s="134">
        <v>20</v>
      </c>
      <c r="I23" s="134">
        <v>12</v>
      </c>
      <c r="J23" s="134">
        <v>30.2</v>
      </c>
      <c r="K23" s="134">
        <v>13.69</v>
      </c>
      <c r="L23" s="134">
        <v>22</v>
      </c>
      <c r="M23" s="134">
        <v>24.31</v>
      </c>
      <c r="N23" s="134">
        <v>12.45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4.4000000000000004</v>
      </c>
      <c r="W23" s="134">
        <v>11.42</v>
      </c>
      <c r="X23" s="53">
        <v>16.47190476190476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68.25</v>
      </c>
      <c r="I24" s="134">
        <v>42</v>
      </c>
      <c r="J24" s="134">
        <v>109.71</v>
      </c>
      <c r="K24" s="134">
        <v>86.65</v>
      </c>
      <c r="L24" s="134">
        <v>84.96</v>
      </c>
      <c r="M24" s="134">
        <v>92.75</v>
      </c>
      <c r="N24" s="134">
        <v>73.25</v>
      </c>
      <c r="O24" s="134">
        <v>79</v>
      </c>
      <c r="P24" s="134">
        <v>140</v>
      </c>
      <c r="Q24" s="134">
        <v>72.849999999999994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59.7</v>
      </c>
      <c r="X24" s="53">
        <v>80.98238095238095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7.17</v>
      </c>
      <c r="D25" s="134">
        <v>6.14</v>
      </c>
      <c r="E25" s="134">
        <v>8.0299999999999994</v>
      </c>
      <c r="F25" s="134">
        <v>5.18</v>
      </c>
      <c r="G25" s="2">
        <v>8.15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11.03</v>
      </c>
      <c r="N25" s="134">
        <v>6.08</v>
      </c>
      <c r="O25" s="134">
        <v>4.0999999999999996</v>
      </c>
      <c r="P25" s="134">
        <v>6</v>
      </c>
      <c r="Q25" s="134">
        <v>12.36</v>
      </c>
      <c r="R25" s="2">
        <v>11.06</v>
      </c>
      <c r="S25" s="134">
        <v>8.3800000000000008</v>
      </c>
      <c r="T25" s="134">
        <v>23.8</v>
      </c>
      <c r="U25" s="134">
        <v>12.92</v>
      </c>
      <c r="V25" s="134">
        <v>7.45</v>
      </c>
      <c r="W25" s="134">
        <v>10.070555555555556</v>
      </c>
      <c r="X25" s="53">
        <v>9.543597883597883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4.8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8.91</v>
      </c>
      <c r="N26" s="2">
        <v>5.71</v>
      </c>
      <c r="O26" s="134">
        <v>3.41</v>
      </c>
      <c r="P26" s="134">
        <v>13.3</v>
      </c>
      <c r="Q26" s="134">
        <v>7.48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3.45</v>
      </c>
      <c r="W26" s="134">
        <v>7.93</v>
      </c>
      <c r="X26" s="53">
        <v>8.6754761904761875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1.02</v>
      </c>
      <c r="E27" s="133">
        <v>1.18</v>
      </c>
      <c r="F27" s="19">
        <v>0.8</v>
      </c>
      <c r="G27" s="18">
        <v>0.8</v>
      </c>
      <c r="H27" s="19">
        <v>0.96</v>
      </c>
      <c r="I27" s="19">
        <v>0.66</v>
      </c>
      <c r="J27" s="19">
        <v>1.1200000000000001</v>
      </c>
      <c r="K27" s="19">
        <v>0.87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1.41</v>
      </c>
      <c r="Q27" s="19">
        <v>1.1000000000000001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0.81</v>
      </c>
      <c r="W27" s="19">
        <v>0.78620000000000001</v>
      </c>
      <c r="X27" s="54">
        <v>0.99339047619047616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87.41</v>
      </c>
      <c r="G28" s="2">
        <v>57.5</v>
      </c>
      <c r="H28" s="134">
        <v>75.5</v>
      </c>
      <c r="I28" s="134">
        <v>48</v>
      </c>
      <c r="J28" s="134">
        <v>84.37</v>
      </c>
      <c r="K28" s="134">
        <v>89.23</v>
      </c>
      <c r="L28" s="134">
        <v>75</v>
      </c>
      <c r="M28" s="134">
        <v>78.95</v>
      </c>
      <c r="N28" s="134">
        <v>63</v>
      </c>
      <c r="O28" s="134">
        <v>66.31</v>
      </c>
      <c r="P28" s="134">
        <v>140.06</v>
      </c>
      <c r="Q28" s="134">
        <v>92.25</v>
      </c>
      <c r="R28" s="2">
        <v>67.5</v>
      </c>
      <c r="S28" s="134">
        <v>67.83</v>
      </c>
      <c r="T28" s="134">
        <v>106.26</v>
      </c>
      <c r="U28" s="134">
        <v>96.26</v>
      </c>
      <c r="V28" s="134">
        <v>52.24</v>
      </c>
      <c r="W28" s="134">
        <v>64.819999999999993</v>
      </c>
      <c r="X28" s="53">
        <v>80.058571428571412</v>
      </c>
      <c r="Y28" s="9"/>
    </row>
    <row r="29" spans="1:25" ht="11.25" x14ac:dyDescent="0.2">
      <c r="A29" s="29" t="s">
        <v>40</v>
      </c>
      <c r="B29" s="120" t="s">
        <v>94</v>
      </c>
      <c r="C29" s="134">
        <v>499</v>
      </c>
      <c r="D29" s="134">
        <v>213.33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282</v>
      </c>
      <c r="L29" s="134">
        <v>260</v>
      </c>
      <c r="M29" s="134">
        <v>299</v>
      </c>
      <c r="N29" s="134">
        <v>217.15</v>
      </c>
      <c r="O29" s="134">
        <v>216.52</v>
      </c>
      <c r="P29" s="134">
        <v>415</v>
      </c>
      <c r="Q29" s="134">
        <v>297.37</v>
      </c>
      <c r="R29" s="2">
        <v>273.89999999999998</v>
      </c>
      <c r="S29" s="134">
        <v>116</v>
      </c>
      <c r="T29" s="134">
        <v>279.33999999999997</v>
      </c>
      <c r="U29" s="134">
        <v>245.6</v>
      </c>
      <c r="V29" s="134">
        <v>240</v>
      </c>
      <c r="W29" s="134">
        <v>179.06</v>
      </c>
      <c r="X29" s="53">
        <v>261.64904761904768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37.76</v>
      </c>
      <c r="E30" s="134">
        <v>50.36</v>
      </c>
      <c r="F30" s="134">
        <v>38.1</v>
      </c>
      <c r="G30" s="2">
        <v>27.4</v>
      </c>
      <c r="H30" s="134">
        <v>49</v>
      </c>
      <c r="I30" s="134">
        <v>29.15</v>
      </c>
      <c r="J30" s="134">
        <v>83.87</v>
      </c>
      <c r="K30" s="134">
        <v>47.84</v>
      </c>
      <c r="L30" s="134">
        <v>43.664999999999999</v>
      </c>
      <c r="M30" s="134">
        <v>58.54</v>
      </c>
      <c r="N30" s="134">
        <v>37.15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45.82</v>
      </c>
      <c r="U30" s="134">
        <v>27.22</v>
      </c>
      <c r="V30" s="134">
        <v>50</v>
      </c>
      <c r="W30" s="134">
        <v>66.44</v>
      </c>
      <c r="X30" s="53">
        <v>48.783095238095235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39.25</v>
      </c>
      <c r="E31" s="134">
        <v>43.32</v>
      </c>
      <c r="F31" s="134">
        <v>47</v>
      </c>
      <c r="G31" s="2">
        <v>43.33</v>
      </c>
      <c r="H31" s="134">
        <v>52.45</v>
      </c>
      <c r="I31" s="134">
        <v>49.9</v>
      </c>
      <c r="J31" s="134">
        <v>53.14</v>
      </c>
      <c r="K31" s="134">
        <v>57.8</v>
      </c>
      <c r="L31" s="134">
        <v>56.975000000000001</v>
      </c>
      <c r="M31" s="134">
        <v>59.88</v>
      </c>
      <c r="N31" s="134">
        <v>51.5</v>
      </c>
      <c r="O31" s="134">
        <v>36.5</v>
      </c>
      <c r="P31" s="134">
        <v>61.36</v>
      </c>
      <c r="Q31" s="134">
        <v>54.45</v>
      </c>
      <c r="R31" s="2">
        <v>51.16</v>
      </c>
      <c r="S31" s="134">
        <v>26.39</v>
      </c>
      <c r="T31" s="134">
        <v>54.42</v>
      </c>
      <c r="U31" s="134">
        <v>59.63</v>
      </c>
      <c r="V31" s="134">
        <v>41.5</v>
      </c>
      <c r="W31" s="134">
        <v>44.05</v>
      </c>
      <c r="X31" s="53">
        <v>49.094523809523807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23.1</v>
      </c>
      <c r="G32" s="2">
        <v>20.9</v>
      </c>
      <c r="H32" s="134">
        <v>33.42</v>
      </c>
      <c r="I32" s="134">
        <v>16.25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23.15</v>
      </c>
      <c r="O32" s="134">
        <v>21</v>
      </c>
      <c r="P32" s="134">
        <v>33.270000000000003</v>
      </c>
      <c r="Q32" s="134">
        <v>25.5</v>
      </c>
      <c r="R32" s="2">
        <v>34.159999999999997</v>
      </c>
      <c r="S32" s="2">
        <v>21.83</v>
      </c>
      <c r="T32" s="2">
        <v>29.32</v>
      </c>
      <c r="U32" s="134">
        <v>22.16</v>
      </c>
      <c r="V32" s="134">
        <v>29</v>
      </c>
      <c r="W32" s="134">
        <v>24.65</v>
      </c>
      <c r="X32" s="53">
        <v>26.652380952380948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17.93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19.875699999999998</v>
      </c>
      <c r="U34" s="2">
        <v>29.9</v>
      </c>
      <c r="V34" s="2">
        <v>15.983335</v>
      </c>
      <c r="W34" s="134">
        <v>21.768049999999999</v>
      </c>
      <c r="X34" s="53">
        <v>19.911316701714288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13.18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14.88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19.14</v>
      </c>
      <c r="V35" s="2">
        <v>10.996335</v>
      </c>
      <c r="W35" s="134">
        <v>17.774930000000001</v>
      </c>
      <c r="X35" s="53">
        <v>13.880402142857141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36.53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110.43</v>
      </c>
      <c r="N37" s="134">
        <v>27.2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39.96</v>
      </c>
      <c r="V37" s="134">
        <v>38.43</v>
      </c>
      <c r="W37" s="134">
        <v>50.44</v>
      </c>
      <c r="X37" s="53">
        <v>62.690910809523835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9.75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25.23</v>
      </c>
      <c r="N39" s="20">
        <v>16.8</v>
      </c>
      <c r="O39" s="20">
        <v>9.67</v>
      </c>
      <c r="P39" s="20">
        <v>15.08</v>
      </c>
      <c r="Q39" s="20">
        <v>9.8000000000000007</v>
      </c>
      <c r="R39" s="21">
        <v>9.25</v>
      </c>
      <c r="S39" s="20">
        <v>7.5561255999999997</v>
      </c>
      <c r="T39" s="20">
        <v>33.44</v>
      </c>
      <c r="U39" s="20">
        <v>10.67</v>
      </c>
      <c r="V39" s="20">
        <v>10</v>
      </c>
      <c r="W39" s="20">
        <v>7.0060000000000002</v>
      </c>
      <c r="X39" s="57">
        <v>19.442005980952381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250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44.69</v>
      </c>
      <c r="E8" s="134">
        <v>37.79</v>
      </c>
      <c r="F8" s="134">
        <v>39.25</v>
      </c>
      <c r="G8" s="2">
        <v>33.31</v>
      </c>
      <c r="H8" s="134">
        <v>52.25</v>
      </c>
      <c r="I8" s="134">
        <v>26.65</v>
      </c>
      <c r="J8" s="134">
        <v>46.35</v>
      </c>
      <c r="K8" s="134">
        <v>29.5</v>
      </c>
      <c r="L8" s="134">
        <v>35.44</v>
      </c>
      <c r="M8" s="134">
        <v>36.35</v>
      </c>
      <c r="N8" s="134">
        <v>44.42</v>
      </c>
      <c r="O8" s="134">
        <v>37.450000000000003</v>
      </c>
      <c r="P8" s="134">
        <v>44.28</v>
      </c>
      <c r="Q8" s="134">
        <v>29.03</v>
      </c>
      <c r="R8" s="2">
        <v>40.11</v>
      </c>
      <c r="S8" s="134">
        <v>29.44</v>
      </c>
      <c r="T8" s="134">
        <v>35.07</v>
      </c>
      <c r="U8" s="134">
        <v>41.13</v>
      </c>
      <c r="V8" s="134">
        <v>38</v>
      </c>
      <c r="W8" s="134">
        <v>35.979999999999997</v>
      </c>
      <c r="X8" s="53">
        <v>38.073333333333345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4.96</v>
      </c>
      <c r="E9" s="19">
        <v>4.4800000000000004</v>
      </c>
      <c r="F9" s="19">
        <v>3.7</v>
      </c>
      <c r="G9" s="18">
        <v>3.88</v>
      </c>
      <c r="H9" s="19">
        <v>3.5</v>
      </c>
      <c r="I9" s="19">
        <v>3.37</v>
      </c>
      <c r="J9" s="19">
        <v>3.72</v>
      </c>
      <c r="K9" s="19">
        <v>3.55</v>
      </c>
      <c r="L9" s="19">
        <v>3.895</v>
      </c>
      <c r="M9" s="19">
        <v>3.93</v>
      </c>
      <c r="N9" s="19">
        <v>4.8099999999999996</v>
      </c>
      <c r="O9" s="19">
        <v>3.37</v>
      </c>
      <c r="P9" s="19">
        <v>4.2699999999999996</v>
      </c>
      <c r="Q9" s="19">
        <v>3.56</v>
      </c>
      <c r="R9" s="18">
        <v>4.08</v>
      </c>
      <c r="S9" s="19">
        <v>5.57</v>
      </c>
      <c r="T9" s="19">
        <v>5</v>
      </c>
      <c r="U9" s="19">
        <v>4.68</v>
      </c>
      <c r="V9" s="19">
        <v>4.3</v>
      </c>
      <c r="W9" s="19">
        <v>4.26</v>
      </c>
      <c r="X9" s="54">
        <v>4.1464285714285722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</v>
      </c>
      <c r="N10" s="134">
        <v>408.33</v>
      </c>
      <c r="O10" s="134">
        <v>297.5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256.93</v>
      </c>
      <c r="X10" s="53">
        <v>308.34476190476187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0.51039999999999996</v>
      </c>
      <c r="F11" s="19">
        <v>0.39340000000000003</v>
      </c>
      <c r="G11" s="18">
        <v>0.34600000000000003</v>
      </c>
      <c r="H11" s="19">
        <v>0.37880000000000003</v>
      </c>
      <c r="I11" s="19">
        <v>0.38939999999999997</v>
      </c>
      <c r="J11" s="19">
        <v>0.51</v>
      </c>
      <c r="K11" s="19">
        <v>0.31</v>
      </c>
      <c r="L11" s="19">
        <v>0.42</v>
      </c>
      <c r="M11" s="19">
        <v>0.49700000000000005</v>
      </c>
      <c r="N11" s="19">
        <v>0.54259999999999997</v>
      </c>
      <c r="O11" s="19">
        <v>0.42</v>
      </c>
      <c r="P11" s="19">
        <v>0.42340000000000005</v>
      </c>
      <c r="Q11" s="19">
        <v>0.46</v>
      </c>
      <c r="R11" s="18">
        <v>0.44540000000000002</v>
      </c>
      <c r="S11" s="19">
        <v>0.71</v>
      </c>
      <c r="T11" s="19">
        <v>0.55000000000000004</v>
      </c>
      <c r="U11" s="19">
        <v>0.44600000000000001</v>
      </c>
      <c r="V11" s="136">
        <v>0.43</v>
      </c>
      <c r="W11" s="19">
        <v>0.4012</v>
      </c>
      <c r="X11" s="54">
        <v>0.45874285714285712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53.45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68.23</v>
      </c>
      <c r="N12" s="134">
        <v>40.19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35.5</v>
      </c>
      <c r="W12" s="134">
        <v>77.11</v>
      </c>
      <c r="X12" s="53">
        <v>57.417619047619048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68</v>
      </c>
      <c r="L13" s="134">
        <v>74.45</v>
      </c>
      <c r="M13" s="134">
        <v>85.21</v>
      </c>
      <c r="N13" s="134">
        <v>72.52</v>
      </c>
      <c r="O13" s="134">
        <v>79</v>
      </c>
      <c r="P13" s="134">
        <v>76.599999999999994</v>
      </c>
      <c r="Q13" s="134">
        <v>57</v>
      </c>
      <c r="R13" s="2">
        <v>98</v>
      </c>
      <c r="S13" s="134">
        <v>90</v>
      </c>
      <c r="T13" s="134">
        <v>60.63</v>
      </c>
      <c r="U13" s="134">
        <v>72.5</v>
      </c>
      <c r="V13" s="134">
        <v>75</v>
      </c>
      <c r="W13" s="134">
        <v>80.31</v>
      </c>
      <c r="X13" s="53">
        <v>79.819047619047623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0.34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0.6</v>
      </c>
      <c r="U14" s="67">
        <v>0.47</v>
      </c>
      <c r="V14" s="133">
        <v>0.46</v>
      </c>
      <c r="W14" s="67">
        <v>0.51022000000000001</v>
      </c>
      <c r="X14" s="54">
        <v>0.55167714285714298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1.77</v>
      </c>
      <c r="G15" s="2">
        <v>2.35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2.74</v>
      </c>
      <c r="N15" s="134">
        <v>2.72</v>
      </c>
      <c r="O15" s="134">
        <v>1.45</v>
      </c>
      <c r="P15" s="134">
        <v>2.87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2.95</v>
      </c>
      <c r="W15" s="134">
        <v>2.1</v>
      </c>
      <c r="X15" s="53">
        <v>2.5638095238095238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</v>
      </c>
      <c r="E16" s="134">
        <v>24.99</v>
      </c>
      <c r="F16" s="134">
        <v>23</v>
      </c>
      <c r="G16" s="2">
        <v>20.78</v>
      </c>
      <c r="H16" s="134">
        <v>23.65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24.12</v>
      </c>
      <c r="O16" s="134">
        <v>27.39</v>
      </c>
      <c r="P16" s="134">
        <v>31.38</v>
      </c>
      <c r="Q16" s="134">
        <v>17.059999999999999</v>
      </c>
      <c r="R16" s="2">
        <v>23.27</v>
      </c>
      <c r="S16" s="134">
        <v>16.71</v>
      </c>
      <c r="T16" s="134">
        <v>21.66</v>
      </c>
      <c r="U16" s="134">
        <v>20.68</v>
      </c>
      <c r="V16" s="134">
        <v>19.3</v>
      </c>
      <c r="W16" s="134">
        <v>17.64</v>
      </c>
      <c r="X16" s="53">
        <v>22.660952380952381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165.27</v>
      </c>
      <c r="E17" s="134">
        <v>70.5</v>
      </c>
      <c r="F17" s="134">
        <v>130</v>
      </c>
      <c r="G17" s="2">
        <v>105</v>
      </c>
      <c r="H17" s="134">
        <v>155</v>
      </c>
      <c r="I17" s="134">
        <v>75</v>
      </c>
      <c r="J17" s="134">
        <v>182.39</v>
      </c>
      <c r="K17" s="134">
        <v>128.5</v>
      </c>
      <c r="L17" s="134">
        <v>92.5</v>
      </c>
      <c r="M17" s="134">
        <v>122.45</v>
      </c>
      <c r="N17" s="134">
        <v>82.71</v>
      </c>
      <c r="O17" s="134">
        <v>100</v>
      </c>
      <c r="P17" s="134">
        <v>90.9</v>
      </c>
      <c r="Q17" s="134">
        <v>109.45</v>
      </c>
      <c r="R17" s="2">
        <v>102</v>
      </c>
      <c r="S17" s="134">
        <v>70</v>
      </c>
      <c r="T17" s="134">
        <v>128.13</v>
      </c>
      <c r="U17" s="134">
        <v>96.7</v>
      </c>
      <c r="V17" s="134">
        <v>82</v>
      </c>
      <c r="W17" s="134">
        <v>96.51</v>
      </c>
      <c r="X17" s="53">
        <v>108.81000000000002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327.5</v>
      </c>
      <c r="H18" s="134">
        <v>375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454.88</v>
      </c>
      <c r="N18" s="134">
        <v>341.25</v>
      </c>
      <c r="O18" s="134">
        <v>282.5</v>
      </c>
      <c r="P18" s="134">
        <v>220.39</v>
      </c>
      <c r="Q18" s="134">
        <v>450</v>
      </c>
      <c r="R18" s="2">
        <v>539.5</v>
      </c>
      <c r="S18" s="134">
        <v>402.5</v>
      </c>
      <c r="T18" s="134">
        <v>780.25</v>
      </c>
      <c r="U18" s="134">
        <v>440</v>
      </c>
      <c r="V18" s="134">
        <v>280</v>
      </c>
      <c r="W18" s="134">
        <v>348.22</v>
      </c>
      <c r="X18" s="53">
        <v>407.51976190476188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300</v>
      </c>
      <c r="I19" s="134">
        <v>167</v>
      </c>
      <c r="J19" s="134">
        <v>369.68</v>
      </c>
      <c r="K19" s="134">
        <v>340</v>
      </c>
      <c r="L19" s="2">
        <v>269.09500000000003</v>
      </c>
      <c r="M19" s="2">
        <v>244.9</v>
      </c>
      <c r="N19" s="134">
        <v>289.14999999999998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276.81</v>
      </c>
      <c r="X19" s="53">
        <v>277.77928571428572</v>
      </c>
      <c r="Y19" s="9"/>
    </row>
    <row r="20" spans="1:25" ht="22.5" x14ac:dyDescent="0.2">
      <c r="A20" s="121" t="s">
        <v>33</v>
      </c>
      <c r="B20" s="122" t="s">
        <v>94</v>
      </c>
      <c r="C20" s="134">
        <v>73.48</v>
      </c>
      <c r="D20" s="134">
        <v>68.599999999999994</v>
      </c>
      <c r="E20" s="134">
        <v>66.05</v>
      </c>
      <c r="F20" s="134">
        <v>68</v>
      </c>
      <c r="G20" s="2">
        <v>60.1</v>
      </c>
      <c r="H20" s="134">
        <v>80</v>
      </c>
      <c r="I20" s="134">
        <v>50.25</v>
      </c>
      <c r="J20" s="134">
        <v>67.89</v>
      </c>
      <c r="K20" s="134">
        <v>65</v>
      </c>
      <c r="L20" s="134">
        <v>45</v>
      </c>
      <c r="M20" s="134">
        <v>71.099999999999994</v>
      </c>
      <c r="N20" s="134">
        <v>52.27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54.4</v>
      </c>
      <c r="W20" s="134">
        <v>42.09</v>
      </c>
      <c r="X20" s="53">
        <v>59.643333333333331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38.94</v>
      </c>
      <c r="D21" s="134">
        <v>20.85</v>
      </c>
      <c r="E21" s="134">
        <v>27.27</v>
      </c>
      <c r="F21" s="134">
        <v>22</v>
      </c>
      <c r="G21" s="2">
        <v>25.57</v>
      </c>
      <c r="H21" s="134">
        <v>25.2</v>
      </c>
      <c r="I21" s="134">
        <v>22</v>
      </c>
      <c r="J21" s="134">
        <v>26.52</v>
      </c>
      <c r="K21" s="134">
        <v>28.95</v>
      </c>
      <c r="L21" s="134">
        <v>19.75</v>
      </c>
      <c r="M21" s="134">
        <v>24.83</v>
      </c>
      <c r="N21" s="134">
        <v>24.19</v>
      </c>
      <c r="O21" s="134">
        <v>15.95</v>
      </c>
      <c r="P21" s="134">
        <v>53.9</v>
      </c>
      <c r="Q21" s="134">
        <v>23.2</v>
      </c>
      <c r="R21" s="2">
        <v>23.17</v>
      </c>
      <c r="S21" s="134">
        <v>22.05</v>
      </c>
      <c r="T21" s="134">
        <v>22.58</v>
      </c>
      <c r="U21" s="134">
        <v>16.09</v>
      </c>
      <c r="V21" s="134">
        <v>30.5</v>
      </c>
      <c r="W21" s="134">
        <v>17.57</v>
      </c>
      <c r="X21" s="53">
        <v>25.289523809523807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410</v>
      </c>
      <c r="I22" s="134">
        <v>362</v>
      </c>
      <c r="J22" s="134">
        <v>385.92</v>
      </c>
      <c r="K22" s="134">
        <v>396</v>
      </c>
      <c r="L22" s="134">
        <v>360</v>
      </c>
      <c r="M22" s="134">
        <v>454</v>
      </c>
      <c r="N22" s="134">
        <v>280.67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581.66999999999996</v>
      </c>
      <c r="V22" s="134">
        <v>260</v>
      </c>
      <c r="W22" s="134">
        <v>295.54000000000002</v>
      </c>
      <c r="X22" s="53">
        <v>438.30809523809529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</v>
      </c>
      <c r="G23" s="2">
        <v>10.5</v>
      </c>
      <c r="H23" s="134">
        <v>19.7</v>
      </c>
      <c r="I23" s="134">
        <v>12</v>
      </c>
      <c r="J23" s="134">
        <v>30.36</v>
      </c>
      <c r="K23" s="134">
        <v>13.69</v>
      </c>
      <c r="L23" s="134">
        <v>22</v>
      </c>
      <c r="M23" s="134">
        <v>24.32</v>
      </c>
      <c r="N23" s="134">
        <v>11.96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</v>
      </c>
      <c r="W23" s="134">
        <v>11.42</v>
      </c>
      <c r="X23" s="53">
        <v>16.192857142857147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92.5</v>
      </c>
      <c r="N24" s="134">
        <v>72.5</v>
      </c>
      <c r="O24" s="134">
        <v>79</v>
      </c>
      <c r="P24" s="134">
        <v>140</v>
      </c>
      <c r="Q24" s="134">
        <v>72.2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80.801904761904765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6.33</v>
      </c>
      <c r="E25" s="134">
        <v>8.0299999999999994</v>
      </c>
      <c r="F25" s="134">
        <v>5.28</v>
      </c>
      <c r="G25" s="2">
        <v>7.9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</v>
      </c>
      <c r="N25" s="134">
        <v>6.01</v>
      </c>
      <c r="O25" s="134">
        <v>4.0999999999999996</v>
      </c>
      <c r="P25" s="134">
        <v>6</v>
      </c>
      <c r="Q25" s="134">
        <v>12</v>
      </c>
      <c r="R25" s="2">
        <v>11</v>
      </c>
      <c r="S25" s="134">
        <v>8.3800000000000008</v>
      </c>
      <c r="T25" s="134">
        <v>23.55</v>
      </c>
      <c r="U25" s="134">
        <v>12.79</v>
      </c>
      <c r="V25" s="134">
        <v>7.5</v>
      </c>
      <c r="W25" s="134">
        <v>10.068333333333333</v>
      </c>
      <c r="X25" s="53">
        <v>9.5534920634920635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13.74</v>
      </c>
      <c r="E26" s="134">
        <v>5.81</v>
      </c>
      <c r="F26" s="134">
        <v>4.6500000000000004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</v>
      </c>
      <c r="N26" s="2">
        <v>5.67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</v>
      </c>
      <c r="W26" s="134">
        <v>7.93</v>
      </c>
      <c r="X26" s="53">
        <v>8.9716666666666676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0.96</v>
      </c>
      <c r="E27" s="133">
        <v>1.18</v>
      </c>
      <c r="F27" s="19">
        <v>0.8</v>
      </c>
      <c r="G27" s="18">
        <v>0.81</v>
      </c>
      <c r="H27" s="19">
        <v>0.95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1.29</v>
      </c>
      <c r="O27" s="19">
        <v>0.74</v>
      </c>
      <c r="P27" s="19">
        <v>1.41</v>
      </c>
      <c r="Q27" s="19">
        <v>1.05</v>
      </c>
      <c r="R27" s="18">
        <v>0.96</v>
      </c>
      <c r="S27" s="18">
        <v>1.08</v>
      </c>
      <c r="T27" s="18">
        <v>1.27</v>
      </c>
      <c r="U27" s="19">
        <v>1.05</v>
      </c>
      <c r="V27" s="133">
        <v>0.82</v>
      </c>
      <c r="W27" s="19">
        <v>0.77790000000000004</v>
      </c>
      <c r="X27" s="54">
        <v>0.9887095238095237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53.49</v>
      </c>
      <c r="H28" s="134">
        <v>75.5</v>
      </c>
      <c r="I28" s="134">
        <v>48</v>
      </c>
      <c r="J28" s="134">
        <v>84.37</v>
      </c>
      <c r="K28" s="134">
        <v>91</v>
      </c>
      <c r="L28" s="134">
        <v>75</v>
      </c>
      <c r="M28" s="134">
        <v>78.900000000000006</v>
      </c>
      <c r="N28" s="134">
        <v>63.04</v>
      </c>
      <c r="O28" s="134">
        <v>66.31</v>
      </c>
      <c r="P28" s="134">
        <v>130</v>
      </c>
      <c r="Q28" s="134">
        <v>92.25</v>
      </c>
      <c r="R28" s="2">
        <v>67.5</v>
      </c>
      <c r="S28" s="134">
        <v>63.17</v>
      </c>
      <c r="T28" s="134">
        <v>105.61</v>
      </c>
      <c r="U28" s="134">
        <v>95.94</v>
      </c>
      <c r="V28" s="134">
        <v>54.48</v>
      </c>
      <c r="W28" s="134">
        <v>65.77</v>
      </c>
      <c r="X28" s="53">
        <v>79.241428571428571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209.98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282</v>
      </c>
      <c r="L29" s="134">
        <v>268</v>
      </c>
      <c r="M29" s="134">
        <v>298.98</v>
      </c>
      <c r="N29" s="134">
        <v>216.44</v>
      </c>
      <c r="O29" s="134">
        <v>216.52</v>
      </c>
      <c r="P29" s="134">
        <v>403.48</v>
      </c>
      <c r="Q29" s="134">
        <v>294.74</v>
      </c>
      <c r="R29" s="2">
        <v>273.89999999999998</v>
      </c>
      <c r="S29" s="134">
        <v>116</v>
      </c>
      <c r="T29" s="134">
        <v>287.23</v>
      </c>
      <c r="U29" s="134">
        <v>245.6</v>
      </c>
      <c r="V29" s="134">
        <v>240</v>
      </c>
      <c r="W29" s="134">
        <v>180.26</v>
      </c>
      <c r="X29" s="53">
        <v>261.12380952380954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45.57</v>
      </c>
      <c r="E30" s="134">
        <v>50.36</v>
      </c>
      <c r="F30" s="134">
        <v>38</v>
      </c>
      <c r="G30" s="2">
        <v>27.4</v>
      </c>
      <c r="H30" s="134">
        <v>49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58.55</v>
      </c>
      <c r="N30" s="134">
        <v>36.700000000000003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45.33</v>
      </c>
      <c r="U30" s="134">
        <v>27.22</v>
      </c>
      <c r="V30" s="134">
        <v>50</v>
      </c>
      <c r="W30" s="134">
        <v>65.28</v>
      </c>
      <c r="X30" s="53">
        <v>48.89809523809523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33.619999999999997</v>
      </c>
      <c r="E31" s="134">
        <v>43.32</v>
      </c>
      <c r="F31" s="134">
        <v>48.3</v>
      </c>
      <c r="G31" s="2">
        <v>44.5</v>
      </c>
      <c r="H31" s="134">
        <v>52.9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51.14</v>
      </c>
      <c r="O31" s="134">
        <v>36.5</v>
      </c>
      <c r="P31" s="134">
        <v>61.36</v>
      </c>
      <c r="Q31" s="134">
        <v>54.45</v>
      </c>
      <c r="R31" s="2">
        <v>51.09</v>
      </c>
      <c r="S31" s="134">
        <v>26.39</v>
      </c>
      <c r="T31" s="134">
        <v>54.42</v>
      </c>
      <c r="U31" s="134">
        <v>59.61</v>
      </c>
      <c r="V31" s="134">
        <v>41.5</v>
      </c>
      <c r="W31" s="134">
        <v>44.05</v>
      </c>
      <c r="X31" s="53">
        <v>48.936904761904756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23.27</v>
      </c>
      <c r="G32" s="2">
        <v>20.9</v>
      </c>
      <c r="H32" s="134">
        <v>32.9</v>
      </c>
      <c r="I32" s="134">
        <v>16.25</v>
      </c>
      <c r="J32" s="134">
        <v>28.94</v>
      </c>
      <c r="K32" s="134">
        <v>29.63</v>
      </c>
      <c r="L32" s="134">
        <v>32</v>
      </c>
      <c r="M32" s="134">
        <v>22.99</v>
      </c>
      <c r="N32" s="134">
        <v>22.95</v>
      </c>
      <c r="O32" s="134">
        <v>21</v>
      </c>
      <c r="P32" s="134">
        <v>33.58</v>
      </c>
      <c r="Q32" s="134">
        <v>25.67</v>
      </c>
      <c r="R32" s="2">
        <v>34.159999999999997</v>
      </c>
      <c r="S32" s="2">
        <v>21.83</v>
      </c>
      <c r="T32" s="2">
        <v>29.57</v>
      </c>
      <c r="U32" s="134">
        <v>22.03</v>
      </c>
      <c r="V32" s="134">
        <v>29</v>
      </c>
      <c r="W32" s="134">
        <v>24.72</v>
      </c>
      <c r="X32" s="53">
        <v>26.589523809523808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22.13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29.9</v>
      </c>
      <c r="V34" s="2">
        <v>15.983335</v>
      </c>
      <c r="W34" s="134">
        <v>21.620469999999997</v>
      </c>
      <c r="X34" s="53">
        <v>19.891322415999998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14.48</v>
      </c>
      <c r="L35" s="2">
        <v>10.922574000000001</v>
      </c>
      <c r="M35" s="2">
        <v>14.85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15.9725</v>
      </c>
      <c r="U35" s="2">
        <v>19.12</v>
      </c>
      <c r="V35" s="2">
        <v>10.996335</v>
      </c>
      <c r="W35" s="134">
        <v>17.654422</v>
      </c>
      <c r="X35" s="53">
        <v>13.837306476190477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65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110.4</v>
      </c>
      <c r="N37" s="134">
        <v>26.98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80.637299999999996</v>
      </c>
      <c r="U37" s="134">
        <v>39.9</v>
      </c>
      <c r="V37" s="134">
        <v>37.5</v>
      </c>
      <c r="W37" s="134">
        <v>50.44</v>
      </c>
      <c r="X37" s="53">
        <v>61.580001285714289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11.6</v>
      </c>
      <c r="I39" s="20">
        <v>10.66</v>
      </c>
      <c r="J39" s="20">
        <v>44.8</v>
      </c>
      <c r="K39" s="20">
        <v>8</v>
      </c>
      <c r="L39" s="20">
        <v>47.5</v>
      </c>
      <c r="M39" s="20">
        <v>25.1</v>
      </c>
      <c r="N39" s="20">
        <v>16.68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11</v>
      </c>
      <c r="W39" s="20">
        <v>7.0060000000000002</v>
      </c>
      <c r="X39" s="57">
        <v>19.20152979047619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43.67</v>
      </c>
      <c r="E8" s="134">
        <v>37.79</v>
      </c>
      <c r="F8" s="134">
        <v>39.26</v>
      </c>
      <c r="G8" s="2">
        <v>31.81</v>
      </c>
      <c r="H8" s="134">
        <v>51</v>
      </c>
      <c r="I8" s="134">
        <v>26.65</v>
      </c>
      <c r="J8" s="134">
        <v>46.35</v>
      </c>
      <c r="K8" s="134">
        <v>29.5</v>
      </c>
      <c r="L8" s="134">
        <v>35.945</v>
      </c>
      <c r="M8" s="134">
        <v>36.25</v>
      </c>
      <c r="N8" s="134">
        <v>44.57</v>
      </c>
      <c r="O8" s="134">
        <v>37.450000000000003</v>
      </c>
      <c r="P8" s="134">
        <v>44.28</v>
      </c>
      <c r="Q8" s="134">
        <v>29.04</v>
      </c>
      <c r="R8" s="2">
        <v>39.94</v>
      </c>
      <c r="S8" s="134">
        <v>29.44</v>
      </c>
      <c r="T8" s="134">
        <v>34.590000000000003</v>
      </c>
      <c r="U8" s="134">
        <v>40.33</v>
      </c>
      <c r="V8" s="134">
        <v>38</v>
      </c>
      <c r="W8" s="134">
        <v>35.78</v>
      </c>
      <c r="X8" s="53">
        <v>37.842619047619046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4.5599999999999996</v>
      </c>
      <c r="E9" s="19">
        <v>4.4800000000000004</v>
      </c>
      <c r="F9" s="19">
        <v>3.67</v>
      </c>
      <c r="G9" s="18">
        <v>3.73</v>
      </c>
      <c r="H9" s="19">
        <v>3.46</v>
      </c>
      <c r="I9" s="19">
        <v>3.37</v>
      </c>
      <c r="J9" s="19">
        <v>3.72</v>
      </c>
      <c r="K9" s="19">
        <v>3.51</v>
      </c>
      <c r="L9" s="19">
        <v>3.895</v>
      </c>
      <c r="M9" s="19">
        <v>3.92</v>
      </c>
      <c r="N9" s="19">
        <v>4.79</v>
      </c>
      <c r="O9" s="19">
        <v>3.36</v>
      </c>
      <c r="P9" s="19">
        <v>4.25</v>
      </c>
      <c r="Q9" s="19">
        <v>3.64</v>
      </c>
      <c r="R9" s="18">
        <v>4.0199999999999996</v>
      </c>
      <c r="S9" s="19">
        <v>5.56</v>
      </c>
      <c r="T9" s="19">
        <v>4.93</v>
      </c>
      <c r="U9" s="19">
        <v>4.68</v>
      </c>
      <c r="V9" s="19">
        <v>4.0999999999999996</v>
      </c>
      <c r="W9" s="19">
        <v>4.2300000000000004</v>
      </c>
      <c r="X9" s="54">
        <v>4.0983333333333336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265</v>
      </c>
      <c r="G10" s="2">
        <v>260</v>
      </c>
      <c r="H10" s="134">
        <v>272.51</v>
      </c>
      <c r="I10" s="134">
        <v>317.72000000000003</v>
      </c>
      <c r="J10" s="134">
        <v>378.43</v>
      </c>
      <c r="K10" s="134">
        <v>280</v>
      </c>
      <c r="L10" s="134">
        <v>285</v>
      </c>
      <c r="M10" s="134">
        <v>349.02</v>
      </c>
      <c r="N10" s="134">
        <v>408</v>
      </c>
      <c r="O10" s="134">
        <v>284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257.41000000000003</v>
      </c>
      <c r="X10" s="53">
        <v>307.79142857142858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0.50280000000000002</v>
      </c>
      <c r="F11" s="19">
        <v>0.38</v>
      </c>
      <c r="G11" s="18">
        <v>0.34399999999999997</v>
      </c>
      <c r="H11" s="19">
        <v>0.38539999999999996</v>
      </c>
      <c r="I11" s="19">
        <v>0.39</v>
      </c>
      <c r="J11" s="19">
        <v>0.51</v>
      </c>
      <c r="K11" s="19">
        <v>0.317</v>
      </c>
      <c r="L11" s="19">
        <v>0.42</v>
      </c>
      <c r="M11" s="19">
        <v>0.49299999999999999</v>
      </c>
      <c r="N11" s="19">
        <v>0.55179999999999996</v>
      </c>
      <c r="O11" s="19">
        <v>0.41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0.44740000000000002</v>
      </c>
      <c r="V11" s="136">
        <v>0.43</v>
      </c>
      <c r="W11" s="19">
        <v>0.4042</v>
      </c>
      <c r="X11" s="54">
        <v>0.45776190476190476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53.45</v>
      </c>
      <c r="F12" s="134">
        <v>36.5</v>
      </c>
      <c r="G12" s="2">
        <v>71.55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68.17</v>
      </c>
      <c r="N12" s="134">
        <v>40.130000000000003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77.02</v>
      </c>
      <c r="X12" s="53">
        <v>57.433809523809522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126</v>
      </c>
      <c r="E13" s="134">
        <v>98</v>
      </c>
      <c r="F13" s="134">
        <v>56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67.5</v>
      </c>
      <c r="L13" s="134">
        <v>75</v>
      </c>
      <c r="M13" s="134">
        <v>85.18</v>
      </c>
      <c r="N13" s="134">
        <v>72.42</v>
      </c>
      <c r="O13" s="134">
        <v>79</v>
      </c>
      <c r="P13" s="134">
        <v>76.599999999999994</v>
      </c>
      <c r="Q13" s="134">
        <v>57</v>
      </c>
      <c r="R13" s="2">
        <v>97.07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80.31</v>
      </c>
      <c r="X13" s="53">
        <v>79.60238095238094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0.57999999999999996</v>
      </c>
      <c r="U14" s="67">
        <v>0.47</v>
      </c>
      <c r="V14" s="133">
        <v>0.43</v>
      </c>
      <c r="W14" s="67">
        <v>0.51022000000000001</v>
      </c>
      <c r="X14" s="54">
        <v>0.54882000000000009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2.68</v>
      </c>
      <c r="E15" s="134">
        <v>2.76</v>
      </c>
      <c r="F15" s="134">
        <v>1.78</v>
      </c>
      <c r="G15" s="2">
        <v>2.25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2.75</v>
      </c>
      <c r="N15" s="134">
        <v>2.69</v>
      </c>
      <c r="O15" s="134">
        <v>1.45</v>
      </c>
      <c r="P15" s="134">
        <v>2.87</v>
      </c>
      <c r="Q15" s="134">
        <v>2.63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2.88</v>
      </c>
      <c r="W15" s="134">
        <v>2.1</v>
      </c>
      <c r="X15" s="53">
        <v>2.5457142857142858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25.99</v>
      </c>
      <c r="E16" s="134">
        <v>24.99</v>
      </c>
      <c r="F16" s="134">
        <v>23.23</v>
      </c>
      <c r="G16" s="2">
        <v>20</v>
      </c>
      <c r="H16" s="134">
        <v>23.15</v>
      </c>
      <c r="I16" s="134">
        <v>22</v>
      </c>
      <c r="J16" s="134">
        <v>32.99</v>
      </c>
      <c r="K16" s="134">
        <v>20.95</v>
      </c>
      <c r="L16" s="134">
        <v>17.61</v>
      </c>
      <c r="M16" s="134">
        <v>18.45</v>
      </c>
      <c r="N16" s="134">
        <v>23.99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21.43</v>
      </c>
      <c r="U16" s="134">
        <v>20.68</v>
      </c>
      <c r="V16" s="134">
        <v>19.7</v>
      </c>
      <c r="W16" s="134">
        <v>17.64</v>
      </c>
      <c r="X16" s="53">
        <v>22.525238095238095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177.5</v>
      </c>
      <c r="E17" s="134">
        <v>70.5</v>
      </c>
      <c r="F17" s="134">
        <v>130</v>
      </c>
      <c r="G17" s="2">
        <v>102.5</v>
      </c>
      <c r="H17" s="134">
        <v>155</v>
      </c>
      <c r="I17" s="134">
        <v>75</v>
      </c>
      <c r="J17" s="134">
        <v>171.22</v>
      </c>
      <c r="K17" s="134">
        <v>125</v>
      </c>
      <c r="L17" s="134">
        <v>95</v>
      </c>
      <c r="M17" s="134">
        <v>122.5</v>
      </c>
      <c r="N17" s="134">
        <v>82.76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95.97</v>
      </c>
      <c r="X17" s="53">
        <v>108.56952380952379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</v>
      </c>
      <c r="N18" s="134">
        <v>340.1</v>
      </c>
      <c r="O18" s="134">
        <v>282.5</v>
      </c>
      <c r="P18" s="134">
        <v>220.39</v>
      </c>
      <c r="Q18" s="134">
        <v>422.5</v>
      </c>
      <c r="R18" s="2">
        <v>539.5</v>
      </c>
      <c r="S18" s="134">
        <v>402.5</v>
      </c>
      <c r="T18" s="134">
        <v>774.9</v>
      </c>
      <c r="U18" s="134">
        <v>440</v>
      </c>
      <c r="V18" s="134">
        <v>222.5</v>
      </c>
      <c r="W18" s="134">
        <v>348.22</v>
      </c>
      <c r="X18" s="53">
        <v>402.61119047619042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393.49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305</v>
      </c>
      <c r="I19" s="134">
        <v>167</v>
      </c>
      <c r="J19" s="134">
        <v>357.24</v>
      </c>
      <c r="K19" s="134">
        <v>340</v>
      </c>
      <c r="L19" s="2">
        <v>269.09500000000003</v>
      </c>
      <c r="M19" s="2">
        <v>244.88</v>
      </c>
      <c r="N19" s="134">
        <v>288.48</v>
      </c>
      <c r="O19" s="134">
        <v>250</v>
      </c>
      <c r="P19" s="134">
        <v>222.95</v>
      </c>
      <c r="Q19" s="134">
        <v>271</v>
      </c>
      <c r="R19" s="2">
        <v>416</v>
      </c>
      <c r="S19" s="134">
        <v>183.5</v>
      </c>
      <c r="T19" s="134">
        <v>185.18</v>
      </c>
      <c r="U19" s="134">
        <v>268.77999999999997</v>
      </c>
      <c r="V19" s="134">
        <v>250</v>
      </c>
      <c r="W19" s="134">
        <v>275.88</v>
      </c>
      <c r="X19" s="53">
        <v>277.94880952380959</v>
      </c>
      <c r="Y19" s="9"/>
    </row>
    <row r="20" spans="1:25" ht="22.5" x14ac:dyDescent="0.2">
      <c r="A20" s="121" t="s">
        <v>33</v>
      </c>
      <c r="B20" s="122" t="s">
        <v>94</v>
      </c>
      <c r="C20" s="134">
        <v>73.23</v>
      </c>
      <c r="D20" s="134">
        <v>86.72</v>
      </c>
      <c r="E20" s="134">
        <v>66.05</v>
      </c>
      <c r="F20" s="134">
        <v>66.400000000000006</v>
      </c>
      <c r="G20" s="2">
        <v>60.1</v>
      </c>
      <c r="H20" s="134">
        <v>80</v>
      </c>
      <c r="I20" s="134">
        <v>52.5</v>
      </c>
      <c r="J20" s="134">
        <v>67.89</v>
      </c>
      <c r="K20" s="134">
        <v>65</v>
      </c>
      <c r="L20" s="134">
        <v>47</v>
      </c>
      <c r="M20" s="134">
        <v>71.3</v>
      </c>
      <c r="N20" s="134">
        <v>52.5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37.21</v>
      </c>
      <c r="U20" s="134">
        <v>33.01</v>
      </c>
      <c r="V20" s="134">
        <v>50</v>
      </c>
      <c r="W20" s="134">
        <v>42.09</v>
      </c>
      <c r="X20" s="53">
        <v>60.29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24.2</v>
      </c>
      <c r="E21" s="134">
        <v>27.27</v>
      </c>
      <c r="F21" s="134">
        <v>22.5</v>
      </c>
      <c r="G21" s="2">
        <v>25.5</v>
      </c>
      <c r="H21" s="134">
        <v>25.2</v>
      </c>
      <c r="I21" s="134">
        <v>22</v>
      </c>
      <c r="J21" s="134">
        <v>25.95</v>
      </c>
      <c r="K21" s="134">
        <v>28.9</v>
      </c>
      <c r="L21" s="134">
        <v>19.75</v>
      </c>
      <c r="M21" s="134">
        <v>24.49</v>
      </c>
      <c r="N21" s="134">
        <v>24</v>
      </c>
      <c r="O21" s="134">
        <v>15.95</v>
      </c>
      <c r="P21" s="134">
        <v>54.9</v>
      </c>
      <c r="Q21" s="134">
        <v>23.2</v>
      </c>
      <c r="R21" s="2">
        <v>23.17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17.57</v>
      </c>
      <c r="X21" s="53">
        <v>25.43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423.19</v>
      </c>
      <c r="I22" s="134">
        <v>362</v>
      </c>
      <c r="J22" s="134">
        <v>385.92</v>
      </c>
      <c r="K22" s="134">
        <v>396</v>
      </c>
      <c r="L22" s="134">
        <v>365</v>
      </c>
      <c r="M22" s="134">
        <v>454.6</v>
      </c>
      <c r="N22" s="134">
        <v>280.5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580</v>
      </c>
      <c r="V22" s="134">
        <v>270</v>
      </c>
      <c r="W22" s="134">
        <v>295.54000000000002</v>
      </c>
      <c r="X22" s="53">
        <v>439.59142857142859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8.8000000000000007</v>
      </c>
      <c r="G23" s="2">
        <v>10</v>
      </c>
      <c r="H23" s="134">
        <v>19.5</v>
      </c>
      <c r="I23" s="134">
        <v>12</v>
      </c>
      <c r="J23" s="134">
        <v>30.86</v>
      </c>
      <c r="K23" s="134">
        <v>14.84</v>
      </c>
      <c r="L23" s="134">
        <v>19</v>
      </c>
      <c r="M23" s="134">
        <v>24.26</v>
      </c>
      <c r="N23" s="134">
        <v>11.86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11.42</v>
      </c>
      <c r="X23" s="53">
        <v>16.080476190476194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88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84.960000000000008</v>
      </c>
      <c r="M24" s="134">
        <v>92.5</v>
      </c>
      <c r="N24" s="134">
        <v>72.5</v>
      </c>
      <c r="O24" s="134">
        <v>79</v>
      </c>
      <c r="P24" s="134">
        <v>140</v>
      </c>
      <c r="Q24" s="134">
        <v>71.2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80.659047619047627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6.52</v>
      </c>
      <c r="E25" s="134">
        <v>8.0299999999999994</v>
      </c>
      <c r="F25" s="134">
        <v>5.08</v>
      </c>
      <c r="G25" s="2">
        <v>7.62</v>
      </c>
      <c r="H25" s="134">
        <v>15.17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8.3699999999999992</v>
      </c>
      <c r="T25" s="134">
        <v>22.62</v>
      </c>
      <c r="U25" s="134">
        <v>12.79</v>
      </c>
      <c r="V25" s="134">
        <v>7.5</v>
      </c>
      <c r="W25" s="134">
        <v>10.018333333333334</v>
      </c>
      <c r="X25" s="53">
        <v>9.4677777777777781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16.48</v>
      </c>
      <c r="E26" s="134">
        <v>5.81</v>
      </c>
      <c r="F26" s="134">
        <v>4.78</v>
      </c>
      <c r="G26" s="2">
        <v>3.84</v>
      </c>
      <c r="H26" s="134">
        <v>11.5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5.64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17.78</v>
      </c>
      <c r="U26" s="134">
        <v>9.01</v>
      </c>
      <c r="V26" s="134">
        <v>6.4</v>
      </c>
      <c r="W26" s="134">
        <v>7.93</v>
      </c>
      <c r="X26" s="53">
        <v>9.2004761904761896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</v>
      </c>
      <c r="E27" s="133">
        <v>1.18</v>
      </c>
      <c r="F27" s="19">
        <v>0.8</v>
      </c>
      <c r="G27" s="18">
        <v>0.8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1.29</v>
      </c>
      <c r="Q27" s="19">
        <v>1.05</v>
      </c>
      <c r="R27" s="18">
        <v>0.96</v>
      </c>
      <c r="S27" s="18">
        <v>1.08</v>
      </c>
      <c r="T27" s="18">
        <v>1.26</v>
      </c>
      <c r="U27" s="19">
        <v>1.04</v>
      </c>
      <c r="V27" s="133">
        <v>0.81</v>
      </c>
      <c r="W27" s="19">
        <v>0.77769999999999995</v>
      </c>
      <c r="X27" s="54">
        <v>0.98393809523809517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56.5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78.900000000000006</v>
      </c>
      <c r="N28" s="134">
        <v>63.3</v>
      </c>
      <c r="O28" s="134">
        <v>66.31</v>
      </c>
      <c r="P28" s="134">
        <v>129.15</v>
      </c>
      <c r="Q28" s="134">
        <v>92.25</v>
      </c>
      <c r="R28" s="2">
        <v>66.989999999999995</v>
      </c>
      <c r="S28" s="134">
        <v>63.17</v>
      </c>
      <c r="T28" s="134">
        <v>104.45</v>
      </c>
      <c r="U28" s="134">
        <v>95.94</v>
      </c>
      <c r="V28" s="134">
        <v>52.95</v>
      </c>
      <c r="W28" s="134">
        <v>65.77</v>
      </c>
      <c r="X28" s="53">
        <v>79.148571428571444</v>
      </c>
      <c r="Y28" s="9"/>
    </row>
    <row r="29" spans="1:25" ht="11.25" x14ac:dyDescent="0.2">
      <c r="A29" s="29" t="s">
        <v>40</v>
      </c>
      <c r="B29" s="120" t="s">
        <v>94</v>
      </c>
      <c r="C29" s="134">
        <v>497.39</v>
      </c>
      <c r="D29" s="134">
        <v>227.25</v>
      </c>
      <c r="E29" s="134">
        <v>201.58</v>
      </c>
      <c r="F29" s="134">
        <v>248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275.83999999999997</v>
      </c>
      <c r="L29" s="134">
        <v>268</v>
      </c>
      <c r="M29" s="134">
        <v>298.89999999999998</v>
      </c>
      <c r="N29" s="134">
        <v>216.48</v>
      </c>
      <c r="O29" s="134">
        <v>216.52</v>
      </c>
      <c r="P29" s="134">
        <v>403.48</v>
      </c>
      <c r="Q29" s="134">
        <v>297.37</v>
      </c>
      <c r="R29" s="2">
        <v>273.17</v>
      </c>
      <c r="S29" s="134">
        <v>116</v>
      </c>
      <c r="T29" s="134">
        <v>286.77999999999997</v>
      </c>
      <c r="U29" s="134">
        <v>245.6</v>
      </c>
      <c r="V29" s="134">
        <v>240</v>
      </c>
      <c r="W29" s="134">
        <v>178.69</v>
      </c>
      <c r="X29" s="53">
        <v>261.84333333333336</v>
      </c>
      <c r="Y29" s="9"/>
    </row>
    <row r="30" spans="1:25" ht="11.25" x14ac:dyDescent="0.2">
      <c r="A30" s="29" t="s">
        <v>41</v>
      </c>
      <c r="B30" s="120" t="s">
        <v>94</v>
      </c>
      <c r="C30" s="134">
        <v>75.319999999999993</v>
      </c>
      <c r="D30" s="134">
        <v>35.6</v>
      </c>
      <c r="E30" s="134">
        <v>50.36</v>
      </c>
      <c r="F30" s="134">
        <v>38</v>
      </c>
      <c r="G30" s="2">
        <v>27.4</v>
      </c>
      <c r="H30" s="134">
        <v>50.5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58.45</v>
      </c>
      <c r="N30" s="134">
        <v>36.450000000000003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44.87</v>
      </c>
      <c r="U30" s="134">
        <v>26.96</v>
      </c>
      <c r="V30" s="134">
        <v>50</v>
      </c>
      <c r="W30" s="134">
        <v>65.27</v>
      </c>
      <c r="X30" s="53">
        <v>48.41571428571428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57.9</v>
      </c>
      <c r="E31" s="134">
        <v>43.32</v>
      </c>
      <c r="F31" s="134">
        <v>48.3</v>
      </c>
      <c r="G31" s="2">
        <v>44.08</v>
      </c>
      <c r="H31" s="134">
        <v>52.8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51.29</v>
      </c>
      <c r="O31" s="134">
        <v>36.5</v>
      </c>
      <c r="P31" s="134">
        <v>61.36</v>
      </c>
      <c r="Q31" s="134">
        <v>54.45</v>
      </c>
      <c r="R31" s="2">
        <v>50.65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50.078333333333333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</v>
      </c>
      <c r="G32" s="2">
        <v>19.899999999999999</v>
      </c>
      <c r="H32" s="134">
        <v>33.42</v>
      </c>
      <c r="I32" s="134">
        <v>16.25</v>
      </c>
      <c r="J32" s="134">
        <v>28.94</v>
      </c>
      <c r="K32" s="134">
        <v>29.7</v>
      </c>
      <c r="L32" s="134">
        <v>32</v>
      </c>
      <c r="M32" s="134">
        <v>22.98</v>
      </c>
      <c r="N32" s="134">
        <v>22.94</v>
      </c>
      <c r="O32" s="134">
        <v>21</v>
      </c>
      <c r="P32" s="134">
        <v>33.58</v>
      </c>
      <c r="Q32" s="134">
        <v>26.27</v>
      </c>
      <c r="R32" s="2">
        <v>34.159999999999997</v>
      </c>
      <c r="S32" s="2">
        <v>21.83</v>
      </c>
      <c r="T32" s="2">
        <v>29.83</v>
      </c>
      <c r="U32" s="134">
        <v>21.87</v>
      </c>
      <c r="V32" s="134">
        <v>30.99</v>
      </c>
      <c r="W32" s="134">
        <v>24.8</v>
      </c>
      <c r="X32" s="53">
        <v>26.688095238095237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29.83</v>
      </c>
      <c r="V34" s="2">
        <v>15.983335</v>
      </c>
      <c r="W34" s="134">
        <v>21.620469999999997</v>
      </c>
      <c r="X34" s="53">
        <v>19.852274796952379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14.8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19.079999999999998</v>
      </c>
      <c r="V35" s="2">
        <v>10.996335</v>
      </c>
      <c r="W35" s="134">
        <v>17.654422</v>
      </c>
      <c r="X35" s="53">
        <v>13.80789219047619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72.33</v>
      </c>
      <c r="E37" s="134">
        <v>119.82</v>
      </c>
      <c r="F37" s="134">
        <v>36.86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110.35</v>
      </c>
      <c r="N37" s="134">
        <v>27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80.792900000000003</v>
      </c>
      <c r="U37" s="134">
        <v>39.47</v>
      </c>
      <c r="V37" s="134">
        <v>40.229999999999997</v>
      </c>
      <c r="W37" s="134">
        <v>50.44</v>
      </c>
      <c r="X37" s="53">
        <v>62.038839380952382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24.5</v>
      </c>
      <c r="N39" s="20">
        <v>16.690000000000001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7.0129999999999999</v>
      </c>
      <c r="X39" s="57">
        <v>19.119005980952377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272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146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43">
        <v>48.79</v>
      </c>
      <c r="F8" s="143">
        <v>44</v>
      </c>
      <c r="G8" s="145">
        <v>34.75</v>
      </c>
      <c r="H8" s="143">
        <v>59.45</v>
      </c>
      <c r="I8" s="143">
        <v>34.49</v>
      </c>
      <c r="J8" s="143">
        <v>45.84</v>
      </c>
      <c r="K8" s="143">
        <v>34.32</v>
      </c>
      <c r="L8" s="134">
        <v>38.51</v>
      </c>
      <c r="M8" s="134">
        <v>42.36</v>
      </c>
      <c r="N8" s="134">
        <v>47.25</v>
      </c>
      <c r="O8" s="143">
        <v>40.31</v>
      </c>
      <c r="P8" s="134">
        <v>46.28</v>
      </c>
      <c r="Q8" s="134">
        <v>28.66</v>
      </c>
      <c r="R8" s="2">
        <v>40.1</v>
      </c>
      <c r="S8" s="134">
        <v>31.17</v>
      </c>
      <c r="T8" s="134">
        <v>42.72</v>
      </c>
      <c r="U8" s="143">
        <v>48.25</v>
      </c>
      <c r="V8" s="134">
        <v>38.200000000000003</v>
      </c>
      <c r="W8" s="134">
        <v>39.520000000000003</v>
      </c>
      <c r="X8" s="53">
        <v>42.225714285714282</v>
      </c>
      <c r="Y8" s="9"/>
      <c r="Z8" s="137">
        <f t="shared" ref="Z8:Z32" si="0">AVERAGE(C8:W8)</f>
        <v>42.225714285714282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5.51</v>
      </c>
      <c r="E9" s="147">
        <v>4.4800000000000004</v>
      </c>
      <c r="F9" s="147">
        <v>4.5199999999999996</v>
      </c>
      <c r="G9" s="151">
        <v>4.2699999999999996</v>
      </c>
      <c r="H9" s="147">
        <v>4.01</v>
      </c>
      <c r="I9" s="147">
        <v>3.8</v>
      </c>
      <c r="J9" s="147">
        <v>4.18</v>
      </c>
      <c r="K9" s="147">
        <v>4.5599999999999996</v>
      </c>
      <c r="L9" s="19">
        <v>4.8849999999999998</v>
      </c>
      <c r="M9" s="19">
        <v>4.46</v>
      </c>
      <c r="N9" s="19">
        <v>4.8099999999999996</v>
      </c>
      <c r="O9" s="147">
        <v>3.29</v>
      </c>
      <c r="P9" s="19">
        <v>5.4</v>
      </c>
      <c r="Q9" s="19">
        <v>4.5999999999999996</v>
      </c>
      <c r="R9" s="18">
        <v>4.74</v>
      </c>
      <c r="S9" s="19">
        <v>7.24</v>
      </c>
      <c r="T9" s="19">
        <v>5.78</v>
      </c>
      <c r="U9" s="147">
        <v>5.14</v>
      </c>
      <c r="V9" s="19">
        <v>4.42</v>
      </c>
      <c r="W9" s="19">
        <v>4.7</v>
      </c>
      <c r="X9" s="54">
        <v>4.7483333333333331</v>
      </c>
      <c r="Y9" s="9"/>
      <c r="Z9" s="137">
        <f t="shared" si="0"/>
        <v>4.7483333333333331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43">
        <v>295.10000000000002</v>
      </c>
      <c r="F10" s="143">
        <v>296.82</v>
      </c>
      <c r="G10" s="145">
        <v>272.5</v>
      </c>
      <c r="H10" s="143">
        <v>315</v>
      </c>
      <c r="I10" s="143">
        <v>323.41000000000003</v>
      </c>
      <c r="J10" s="143">
        <v>388.12</v>
      </c>
      <c r="K10" s="143">
        <v>296.5</v>
      </c>
      <c r="L10" s="134">
        <v>300</v>
      </c>
      <c r="M10" s="134">
        <v>357.5</v>
      </c>
      <c r="N10" s="134">
        <v>444.99</v>
      </c>
      <c r="O10" s="143">
        <v>240</v>
      </c>
      <c r="P10" s="134">
        <v>319.17</v>
      </c>
      <c r="Q10" s="134">
        <v>283.16000000000003</v>
      </c>
      <c r="R10" s="2">
        <v>315</v>
      </c>
      <c r="S10" s="134">
        <v>457.5</v>
      </c>
      <c r="T10" s="134">
        <v>355.8</v>
      </c>
      <c r="U10" s="143">
        <v>279.54000000000002</v>
      </c>
      <c r="V10" s="134">
        <v>250</v>
      </c>
      <c r="W10" s="134">
        <v>312.39999999999998</v>
      </c>
      <c r="X10" s="53">
        <v>325.33380952380946</v>
      </c>
      <c r="Y10" s="9"/>
      <c r="Z10" s="137">
        <f t="shared" si="0"/>
        <v>325.33380952380946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34.95/50</f>
        <v>0.69900000000000007</v>
      </c>
      <c r="E11" s="147">
        <f>25.65/50</f>
        <v>0.51300000000000001</v>
      </c>
      <c r="F11" s="147">
        <f>23.48/50</f>
        <v>0.46960000000000002</v>
      </c>
      <c r="G11" s="151">
        <f>22/50</f>
        <v>0.44</v>
      </c>
      <c r="H11" s="147">
        <f>20.3/50</f>
        <v>0.40600000000000003</v>
      </c>
      <c r="I11" s="147">
        <f>21/50</f>
        <v>0.42</v>
      </c>
      <c r="J11" s="147">
        <f>27.5/50</f>
        <v>0.55000000000000004</v>
      </c>
      <c r="K11" s="147">
        <f>23.2/50</f>
        <v>0.46399999999999997</v>
      </c>
      <c r="L11" s="19">
        <v>0.47499999999999998</v>
      </c>
      <c r="M11" s="19">
        <f>28/50</f>
        <v>0.56000000000000005</v>
      </c>
      <c r="N11" s="19">
        <f>29.55/50</f>
        <v>0.59099999999999997</v>
      </c>
      <c r="O11" s="147">
        <f>25/50</f>
        <v>0.5</v>
      </c>
      <c r="P11" s="19">
        <f>28/50</f>
        <v>0.56000000000000005</v>
      </c>
      <c r="Q11" s="19">
        <f>23.5/50</f>
        <v>0.47</v>
      </c>
      <c r="R11" s="18">
        <f>25.24/50</f>
        <v>0.50479999999999992</v>
      </c>
      <c r="S11" s="19">
        <v>0.79</v>
      </c>
      <c r="T11" s="19">
        <v>0.57999999999999996</v>
      </c>
      <c r="U11" s="147">
        <f>23.19/50</f>
        <v>0.46380000000000005</v>
      </c>
      <c r="V11" s="136">
        <v>0.42</v>
      </c>
      <c r="W11" s="19">
        <f>24.7/50</f>
        <v>0.49399999999999999</v>
      </c>
      <c r="X11" s="54">
        <v>0.51762857142857155</v>
      </c>
      <c r="Y11" s="9"/>
      <c r="Z11" s="137">
        <f t="shared" si="0"/>
        <v>0.51762857142857155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43">
        <v>53.57</v>
      </c>
      <c r="F12" s="143">
        <v>59</v>
      </c>
      <c r="G12" s="145">
        <v>76.3</v>
      </c>
      <c r="H12" s="143">
        <v>75</v>
      </c>
      <c r="I12" s="143">
        <v>89</v>
      </c>
      <c r="J12" s="143">
        <v>75.64</v>
      </c>
      <c r="K12" s="143">
        <v>80</v>
      </c>
      <c r="L12" s="134">
        <v>48</v>
      </c>
      <c r="M12" s="134">
        <v>68.42</v>
      </c>
      <c r="N12" s="134">
        <v>45.67</v>
      </c>
      <c r="O12" s="143">
        <v>36.200000000000003</v>
      </c>
      <c r="P12" s="134">
        <v>60</v>
      </c>
      <c r="Q12" s="134">
        <v>65</v>
      </c>
      <c r="R12" s="2">
        <v>86.26</v>
      </c>
      <c r="S12" s="134">
        <v>62.5</v>
      </c>
      <c r="T12" s="134">
        <v>68.5</v>
      </c>
      <c r="U12" s="143">
        <v>69.95</v>
      </c>
      <c r="V12" s="134">
        <v>33</v>
      </c>
      <c r="W12" s="134">
        <v>96.71</v>
      </c>
      <c r="X12" s="53">
        <v>63.605714285714285</v>
      </c>
      <c r="Y12" s="9"/>
      <c r="Z12" s="137">
        <f t="shared" si="0"/>
        <v>63.605714285714285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137.5</v>
      </c>
      <c r="E13" s="143">
        <v>80.319999999999993</v>
      </c>
      <c r="F13" s="143">
        <v>80.25</v>
      </c>
      <c r="G13" s="145">
        <v>72.900000000000006</v>
      </c>
      <c r="H13" s="143">
        <v>80</v>
      </c>
      <c r="I13" s="143">
        <v>90</v>
      </c>
      <c r="J13" s="143">
        <v>96.38</v>
      </c>
      <c r="K13" s="143">
        <v>84.1</v>
      </c>
      <c r="L13" s="134">
        <v>75</v>
      </c>
      <c r="M13" s="134">
        <v>85.9</v>
      </c>
      <c r="N13" s="134">
        <v>82.05</v>
      </c>
      <c r="O13" s="143">
        <v>68</v>
      </c>
      <c r="P13" s="134">
        <v>80</v>
      </c>
      <c r="Q13" s="134">
        <v>63</v>
      </c>
      <c r="R13" s="2">
        <v>116</v>
      </c>
      <c r="S13" s="134">
        <v>95</v>
      </c>
      <c r="T13" s="134">
        <v>64.98</v>
      </c>
      <c r="U13" s="143">
        <v>73.61</v>
      </c>
      <c r="V13" s="134">
        <v>75</v>
      </c>
      <c r="W13" s="134">
        <v>93.13</v>
      </c>
      <c r="X13" s="53">
        <v>84.529523809523809</v>
      </c>
      <c r="Y13" s="9"/>
      <c r="Z13" s="137">
        <f t="shared" si="0"/>
        <v>84.529523809523809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148">
        <v>0.64</v>
      </c>
      <c r="F14" s="148">
        <v>0.55000000000000004</v>
      </c>
      <c r="G14" s="152">
        <v>0.77</v>
      </c>
      <c r="H14" s="148">
        <v>0.9</v>
      </c>
      <c r="I14" s="148">
        <v>0.75</v>
      </c>
      <c r="J14" s="148">
        <v>0.5</v>
      </c>
      <c r="K14" s="148">
        <v>1.03</v>
      </c>
      <c r="L14" s="67">
        <v>0.76</v>
      </c>
      <c r="M14" s="67">
        <v>0.79</v>
      </c>
      <c r="N14" s="67">
        <v>0.9</v>
      </c>
      <c r="O14" s="148">
        <v>0.57999999999999996</v>
      </c>
      <c r="P14" s="67">
        <v>0.55000000000000004</v>
      </c>
      <c r="Q14" s="67">
        <v>0.54</v>
      </c>
      <c r="R14" s="68">
        <v>0.7</v>
      </c>
      <c r="S14" s="67">
        <v>0.47</v>
      </c>
      <c r="T14" s="67">
        <v>0.7</v>
      </c>
      <c r="U14" s="148">
        <v>0.47</v>
      </c>
      <c r="V14" s="133">
        <v>0.43</v>
      </c>
      <c r="W14" s="67">
        <f>549.7/1000</f>
        <v>0.54970000000000008</v>
      </c>
      <c r="X14" s="54">
        <v>0.66046190476190481</v>
      </c>
      <c r="Y14" s="9"/>
      <c r="Z14" s="137">
        <f t="shared" si="0"/>
        <v>0.66046190476190481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3.45</v>
      </c>
      <c r="E15" s="143">
        <v>2.86</v>
      </c>
      <c r="F15" s="143">
        <v>2.2999999999999998</v>
      </c>
      <c r="G15" s="145">
        <v>2.5</v>
      </c>
      <c r="H15" s="143">
        <v>2.68</v>
      </c>
      <c r="I15" s="143">
        <v>3.01</v>
      </c>
      <c r="J15" s="143">
        <v>3.01</v>
      </c>
      <c r="K15" s="143">
        <v>2.6</v>
      </c>
      <c r="L15" s="134">
        <v>2.8149999999999999</v>
      </c>
      <c r="M15" s="134">
        <v>2.93</v>
      </c>
      <c r="N15" s="134">
        <v>3.08</v>
      </c>
      <c r="O15" s="143">
        <v>1.47</v>
      </c>
      <c r="P15" s="134">
        <v>3.05</v>
      </c>
      <c r="Q15" s="134">
        <v>2.86</v>
      </c>
      <c r="R15" s="2">
        <v>2.91</v>
      </c>
      <c r="S15" s="134">
        <v>2.65</v>
      </c>
      <c r="T15" s="134">
        <v>4.4800000000000004</v>
      </c>
      <c r="U15" s="143">
        <v>2.59</v>
      </c>
      <c r="V15" s="132">
        <v>2.4</v>
      </c>
      <c r="W15" s="134">
        <v>2.46</v>
      </c>
      <c r="X15" s="53">
        <v>2.8026190476190473</v>
      </c>
      <c r="Y15" s="9"/>
      <c r="Z15" s="137">
        <f t="shared" si="0"/>
        <v>2.8026190476190473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43">
        <v>24.2</v>
      </c>
      <c r="F16" s="143">
        <v>23.56</v>
      </c>
      <c r="G16" s="145">
        <v>22.87</v>
      </c>
      <c r="H16" s="143">
        <v>29.03</v>
      </c>
      <c r="I16" s="143">
        <v>28</v>
      </c>
      <c r="J16" s="143">
        <v>31.13</v>
      </c>
      <c r="K16" s="143">
        <v>23</v>
      </c>
      <c r="L16" s="134">
        <v>18.5</v>
      </c>
      <c r="M16" s="143">
        <v>19.32</v>
      </c>
      <c r="N16" s="134">
        <v>27.44</v>
      </c>
      <c r="O16" s="143">
        <v>25.55</v>
      </c>
      <c r="P16" s="134">
        <v>28.58</v>
      </c>
      <c r="Q16" s="134">
        <v>19.579999999999998</v>
      </c>
      <c r="R16" s="2">
        <v>23.14</v>
      </c>
      <c r="S16" s="134">
        <v>16.670000000000002</v>
      </c>
      <c r="T16" s="134">
        <v>20.39</v>
      </c>
      <c r="U16" s="143">
        <v>21.76</v>
      </c>
      <c r="V16" s="134">
        <v>19.170000000000002</v>
      </c>
      <c r="W16" s="134">
        <v>19.57</v>
      </c>
      <c r="X16" s="53">
        <v>23.503809523809522</v>
      </c>
      <c r="Y16" s="9"/>
      <c r="Z16" s="137">
        <f t="shared" si="0"/>
        <v>23.503809523809522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310</v>
      </c>
      <c r="E17" s="143">
        <v>98.11</v>
      </c>
      <c r="F17" s="143">
        <v>119.65</v>
      </c>
      <c r="G17" s="145">
        <v>111</v>
      </c>
      <c r="H17" s="143">
        <v>221.04</v>
      </c>
      <c r="I17" s="143">
        <v>91</v>
      </c>
      <c r="J17" s="143">
        <v>196.74</v>
      </c>
      <c r="K17" s="143">
        <v>102</v>
      </c>
      <c r="L17" s="134">
        <v>90</v>
      </c>
      <c r="M17" s="143">
        <v>123.7</v>
      </c>
      <c r="N17" s="134">
        <v>91.35</v>
      </c>
      <c r="O17" s="143">
        <v>82.5</v>
      </c>
      <c r="P17" s="134">
        <v>110.13</v>
      </c>
      <c r="Q17" s="134">
        <v>137.75</v>
      </c>
      <c r="R17" s="2">
        <v>108</v>
      </c>
      <c r="S17" s="134">
        <v>71.84</v>
      </c>
      <c r="T17" s="134">
        <v>141.63</v>
      </c>
      <c r="U17" s="143">
        <v>105.06</v>
      </c>
      <c r="V17" s="134">
        <v>68.599999999999994</v>
      </c>
      <c r="W17" s="134">
        <v>114.46</v>
      </c>
      <c r="X17" s="53">
        <v>123.97428571428571</v>
      </c>
      <c r="Y17" s="9"/>
      <c r="Z17" s="137">
        <f t="shared" si="0"/>
        <v>123.97428571428571</v>
      </c>
    </row>
    <row r="18" spans="1:26" ht="11.25" customHeight="1" x14ac:dyDescent="0.2">
      <c r="A18" s="29" t="s">
        <v>31</v>
      </c>
      <c r="B18" s="120" t="s">
        <v>91</v>
      </c>
      <c r="C18" s="134">
        <v>656.45</v>
      </c>
      <c r="D18" s="134">
        <v>340</v>
      </c>
      <c r="E18" s="143">
        <v>399.49</v>
      </c>
      <c r="F18" s="143">
        <v>305</v>
      </c>
      <c r="G18" s="145">
        <v>355.3</v>
      </c>
      <c r="H18" s="143">
        <v>479.94</v>
      </c>
      <c r="I18" s="143">
        <v>396</v>
      </c>
      <c r="J18" s="143">
        <v>384.56</v>
      </c>
      <c r="K18" s="143">
        <v>655</v>
      </c>
      <c r="L18" s="134">
        <v>417.65</v>
      </c>
      <c r="M18" s="143">
        <v>467</v>
      </c>
      <c r="N18" s="134">
        <v>384.32</v>
      </c>
      <c r="O18" s="143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1163.1600000000001</v>
      </c>
      <c r="U18" s="143">
        <v>482</v>
      </c>
      <c r="V18" s="134">
        <v>50</v>
      </c>
      <c r="W18" s="134">
        <v>351.39</v>
      </c>
      <c r="X18" s="53">
        <v>441.1514285714286</v>
      </c>
      <c r="Y18" s="9"/>
      <c r="Z18" s="137">
        <f t="shared" si="0"/>
        <v>441.1514285714286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385</v>
      </c>
      <c r="E19" s="143">
        <v>345.2</v>
      </c>
      <c r="F19" s="145">
        <v>277.10000000000002</v>
      </c>
      <c r="G19" s="145">
        <v>237</v>
      </c>
      <c r="H19" s="143">
        <v>377.25</v>
      </c>
      <c r="I19" s="143">
        <v>210</v>
      </c>
      <c r="J19" s="143">
        <v>325.33999999999997</v>
      </c>
      <c r="K19" s="143">
        <v>345</v>
      </c>
      <c r="L19" s="2">
        <v>266.94499999999999</v>
      </c>
      <c r="M19" s="145">
        <v>245.45</v>
      </c>
      <c r="N19" s="134">
        <v>325.5</v>
      </c>
      <c r="O19" s="143">
        <v>290</v>
      </c>
      <c r="P19" s="134">
        <v>209.54</v>
      </c>
      <c r="Q19" s="134">
        <v>342.95</v>
      </c>
      <c r="R19" s="2">
        <v>417</v>
      </c>
      <c r="S19" s="134">
        <v>196</v>
      </c>
      <c r="T19" s="134">
        <v>249.99</v>
      </c>
      <c r="U19" s="143">
        <v>281.45</v>
      </c>
      <c r="V19" s="134">
        <v>174</v>
      </c>
      <c r="W19" s="134">
        <v>284.55</v>
      </c>
      <c r="X19" s="53">
        <v>292.68880952380954</v>
      </c>
      <c r="Y19" s="9"/>
      <c r="Z19" s="137">
        <f t="shared" si="0"/>
        <v>292.68880952380954</v>
      </c>
    </row>
    <row r="20" spans="1:26" ht="22.5" x14ac:dyDescent="0.2">
      <c r="A20" s="121" t="s">
        <v>33</v>
      </c>
      <c r="B20" s="122" t="s">
        <v>94</v>
      </c>
      <c r="C20" s="134">
        <v>74.069999999999993</v>
      </c>
      <c r="D20" s="134">
        <v>120</v>
      </c>
      <c r="E20" s="143">
        <v>70.27</v>
      </c>
      <c r="F20" s="143">
        <v>62.51</v>
      </c>
      <c r="G20" s="145">
        <v>65.5</v>
      </c>
      <c r="H20" s="143">
        <v>86</v>
      </c>
      <c r="I20" s="143">
        <v>62</v>
      </c>
      <c r="J20" s="143">
        <v>68.16</v>
      </c>
      <c r="K20" s="143">
        <v>69</v>
      </c>
      <c r="L20" s="134">
        <v>46.5</v>
      </c>
      <c r="M20" s="143">
        <v>73.959999999999994</v>
      </c>
      <c r="N20" s="134">
        <v>59.16</v>
      </c>
      <c r="O20" s="143">
        <v>48</v>
      </c>
      <c r="P20" s="134">
        <v>94.61</v>
      </c>
      <c r="Q20" s="134">
        <v>71.22</v>
      </c>
      <c r="R20" s="2">
        <v>73.61</v>
      </c>
      <c r="S20" s="134">
        <v>33.33</v>
      </c>
      <c r="T20" s="134">
        <v>42.56</v>
      </c>
      <c r="U20" s="143">
        <v>38.909999999999997</v>
      </c>
      <c r="V20" s="134">
        <v>48.95</v>
      </c>
      <c r="W20" s="134">
        <v>43.85</v>
      </c>
      <c r="X20" s="53">
        <v>64.389047619047602</v>
      </c>
      <c r="Y20" s="9"/>
      <c r="Z20" s="137">
        <f t="shared" si="0"/>
        <v>64.389047619047602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23.5</v>
      </c>
      <c r="E21" s="143">
        <v>17.399999999999999</v>
      </c>
      <c r="F21" s="143">
        <v>21.5</v>
      </c>
      <c r="G21" s="145">
        <v>26</v>
      </c>
      <c r="H21" s="143">
        <v>29.09</v>
      </c>
      <c r="I21" s="143">
        <v>30</v>
      </c>
      <c r="J21" s="143">
        <v>26.84</v>
      </c>
      <c r="K21" s="143">
        <v>29.1</v>
      </c>
      <c r="L21" s="134">
        <v>19.75</v>
      </c>
      <c r="M21" s="143">
        <v>25.1</v>
      </c>
      <c r="N21" s="134">
        <v>27.24</v>
      </c>
      <c r="O21" s="143">
        <v>18.5</v>
      </c>
      <c r="P21" s="134">
        <v>49.9</v>
      </c>
      <c r="Q21" s="134">
        <v>20.65</v>
      </c>
      <c r="R21" s="2">
        <v>23</v>
      </c>
      <c r="S21" s="134">
        <v>24.05</v>
      </c>
      <c r="T21" s="134">
        <v>22.94</v>
      </c>
      <c r="U21" s="143">
        <v>16.84</v>
      </c>
      <c r="V21" s="134">
        <v>18</v>
      </c>
      <c r="W21" s="134">
        <v>17.920000000000002</v>
      </c>
      <c r="X21" s="53">
        <v>25.357619047619043</v>
      </c>
      <c r="Y21" s="9"/>
      <c r="Z21" s="137">
        <f t="shared" si="0"/>
        <v>25.357619047619043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43">
        <v>318.57</v>
      </c>
      <c r="F22" s="143">
        <v>336</v>
      </c>
      <c r="G22" s="145">
        <v>417</v>
      </c>
      <c r="H22" s="143">
        <v>460.2</v>
      </c>
      <c r="I22" s="143">
        <v>362</v>
      </c>
      <c r="J22" s="143">
        <v>400.74</v>
      </c>
      <c r="K22" s="143">
        <v>380</v>
      </c>
      <c r="L22" s="134">
        <v>370</v>
      </c>
      <c r="M22" s="143">
        <v>456.65</v>
      </c>
      <c r="N22" s="134">
        <v>303.27999999999997</v>
      </c>
      <c r="O22" s="143">
        <v>331</v>
      </c>
      <c r="P22" s="134">
        <v>611.64</v>
      </c>
      <c r="Q22" s="134">
        <v>752</v>
      </c>
      <c r="R22" s="2">
        <v>300</v>
      </c>
      <c r="S22" s="134">
        <v>353.8</v>
      </c>
      <c r="T22" s="134">
        <v>1250.29</v>
      </c>
      <c r="U22" s="143">
        <v>581.66999999999996</v>
      </c>
      <c r="V22" s="134">
        <v>270</v>
      </c>
      <c r="W22" s="134">
        <v>325.02</v>
      </c>
      <c r="X22" s="53">
        <v>460.61047619047616</v>
      </c>
      <c r="Y22" s="9"/>
      <c r="Z22" s="137">
        <f t="shared" si="0"/>
        <v>460.61047619047616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43">
        <v>9.19</v>
      </c>
      <c r="F23" s="143">
        <v>10</v>
      </c>
      <c r="G23" s="145">
        <v>11.3</v>
      </c>
      <c r="H23" s="143">
        <v>20</v>
      </c>
      <c r="I23" s="143">
        <v>20</v>
      </c>
      <c r="J23" s="143">
        <v>30.88</v>
      </c>
      <c r="K23" s="143">
        <v>14.66</v>
      </c>
      <c r="L23" s="134">
        <v>22</v>
      </c>
      <c r="M23" s="143">
        <v>24.98</v>
      </c>
      <c r="N23" s="134">
        <v>13.57</v>
      </c>
      <c r="O23" s="143">
        <v>4.05</v>
      </c>
      <c r="P23" s="134">
        <v>11.36</v>
      </c>
      <c r="Q23" s="134">
        <v>13.75</v>
      </c>
      <c r="R23" s="2">
        <v>20.76</v>
      </c>
      <c r="S23" s="134">
        <v>46</v>
      </c>
      <c r="T23" s="134">
        <v>11.5</v>
      </c>
      <c r="U23" s="143">
        <v>28.84</v>
      </c>
      <c r="V23" s="134">
        <v>4.8499999999999996</v>
      </c>
      <c r="W23" s="134">
        <v>11.57</v>
      </c>
      <c r="X23" s="53">
        <v>17.22190476190476</v>
      </c>
      <c r="Y23" s="9"/>
      <c r="Z23" s="137">
        <f t="shared" si="0"/>
        <v>17.22190476190476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43">
        <v>91.88</v>
      </c>
      <c r="F24" s="143">
        <v>78</v>
      </c>
      <c r="G24" s="145">
        <v>66.5</v>
      </c>
      <c r="H24" s="143">
        <v>72.98</v>
      </c>
      <c r="I24" s="143">
        <v>45</v>
      </c>
      <c r="J24" s="143">
        <v>110.97</v>
      </c>
      <c r="K24" s="143">
        <v>92.61</v>
      </c>
      <c r="L24" s="134">
        <v>93.5</v>
      </c>
      <c r="M24" s="143">
        <v>98.56</v>
      </c>
      <c r="N24" s="134">
        <v>82.85</v>
      </c>
      <c r="O24" s="143">
        <v>85</v>
      </c>
      <c r="P24" s="134">
        <v>145</v>
      </c>
      <c r="Q24" s="134">
        <v>85.3</v>
      </c>
      <c r="R24" s="2">
        <v>71.41</v>
      </c>
      <c r="S24" s="134">
        <v>130.66999999999999</v>
      </c>
      <c r="T24" s="134">
        <v>80.290000000000006</v>
      </c>
      <c r="U24" s="143">
        <v>90.34</v>
      </c>
      <c r="V24" s="134">
        <v>106.5</v>
      </c>
      <c r="W24" s="134">
        <v>63.93</v>
      </c>
      <c r="X24" s="53">
        <v>89.109047619047615</v>
      </c>
      <c r="Y24" s="9"/>
      <c r="Z24" s="137">
        <f t="shared" si="0"/>
        <v>89.109047619047615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7.4</v>
      </c>
      <c r="E25" s="143">
        <v>7.36</v>
      </c>
      <c r="F25" s="143">
        <v>5.43</v>
      </c>
      <c r="G25" s="145">
        <v>13.24</v>
      </c>
      <c r="H25" s="143">
        <v>15.1</v>
      </c>
      <c r="I25" s="143">
        <v>5.9</v>
      </c>
      <c r="J25" s="143">
        <v>10.33</v>
      </c>
      <c r="K25" s="143">
        <v>13.9</v>
      </c>
      <c r="L25" s="134">
        <v>11.055</v>
      </c>
      <c r="M25" s="143">
        <v>11.21</v>
      </c>
      <c r="N25" s="134">
        <v>6.8</v>
      </c>
      <c r="O25" s="143">
        <v>5.43</v>
      </c>
      <c r="P25" s="134">
        <v>5.98</v>
      </c>
      <c r="Q25" s="134">
        <v>17.02</v>
      </c>
      <c r="R25" s="2">
        <v>12.85</v>
      </c>
      <c r="S25" s="134">
        <v>9.2799999999999994</v>
      </c>
      <c r="T25" s="134">
        <v>26.16</v>
      </c>
      <c r="U25" s="143">
        <v>13.9</v>
      </c>
      <c r="V25" s="134">
        <v>7.39</v>
      </c>
      <c r="W25" s="134">
        <f>198.24/18</f>
        <v>11.013333333333334</v>
      </c>
      <c r="X25" s="53">
        <v>10.678492063492062</v>
      </c>
      <c r="Y25" s="9"/>
      <c r="Z25" s="137">
        <f t="shared" si="0"/>
        <v>10.678492063492062</v>
      </c>
    </row>
    <row r="26" spans="1:26" ht="11.25" x14ac:dyDescent="0.2">
      <c r="A26" s="29" t="s">
        <v>38</v>
      </c>
      <c r="B26" s="120" t="s">
        <v>92</v>
      </c>
      <c r="C26" s="134">
        <v>12.35</v>
      </c>
      <c r="D26" s="134">
        <v>7.32</v>
      </c>
      <c r="E26" s="143">
        <v>7.51</v>
      </c>
      <c r="F26" s="143">
        <v>5.58</v>
      </c>
      <c r="G26" s="145">
        <v>5.08</v>
      </c>
      <c r="H26" s="143">
        <v>12.69</v>
      </c>
      <c r="I26" s="143">
        <v>9</v>
      </c>
      <c r="J26" s="143">
        <v>8.58</v>
      </c>
      <c r="K26" s="143">
        <v>9.73</v>
      </c>
      <c r="L26" s="134">
        <v>13.904999999999999</v>
      </c>
      <c r="M26" s="143">
        <v>9.09</v>
      </c>
      <c r="N26" s="2">
        <v>6.48</v>
      </c>
      <c r="O26" s="143">
        <v>3.14</v>
      </c>
      <c r="P26" s="134">
        <v>19.05</v>
      </c>
      <c r="Q26" s="134">
        <v>8.9</v>
      </c>
      <c r="R26" s="2">
        <v>11.86</v>
      </c>
      <c r="S26" s="134">
        <v>21.94</v>
      </c>
      <c r="T26" s="134">
        <v>20.420000000000002</v>
      </c>
      <c r="U26" s="143">
        <v>9.84</v>
      </c>
      <c r="V26" s="134">
        <v>6.5</v>
      </c>
      <c r="W26" s="134">
        <v>8.77</v>
      </c>
      <c r="X26" s="53">
        <v>10.368333333333336</v>
      </c>
      <c r="Y26" s="9"/>
      <c r="Z26" s="137">
        <f t="shared" si="0"/>
        <v>10.368333333333336</v>
      </c>
    </row>
    <row r="27" spans="1:26" ht="11.25" x14ac:dyDescent="0.2">
      <c r="A27" s="29" t="s">
        <v>109</v>
      </c>
      <c r="B27" s="120" t="s">
        <v>96</v>
      </c>
      <c r="C27" s="19">
        <v>1.75</v>
      </c>
      <c r="D27" s="19">
        <v>1.31</v>
      </c>
      <c r="E27" s="149">
        <v>1.46</v>
      </c>
      <c r="F27" s="147">
        <v>0.93</v>
      </c>
      <c r="G27" s="151">
        <v>1.56</v>
      </c>
      <c r="H27" s="147">
        <v>1.6</v>
      </c>
      <c r="I27" s="147">
        <v>0.81</v>
      </c>
      <c r="J27" s="147">
        <v>1.1399999999999999</v>
      </c>
      <c r="K27" s="147">
        <v>1.43</v>
      </c>
      <c r="L27" s="19">
        <v>1.99</v>
      </c>
      <c r="M27" s="147">
        <v>1.3</v>
      </c>
      <c r="N27" s="19">
        <v>1.45</v>
      </c>
      <c r="O27" s="147">
        <v>1.62</v>
      </c>
      <c r="P27" s="19">
        <v>1.84</v>
      </c>
      <c r="Q27" s="19">
        <v>1.4</v>
      </c>
      <c r="R27" s="18">
        <v>1.55</v>
      </c>
      <c r="S27" s="18">
        <v>1.49</v>
      </c>
      <c r="T27" s="18">
        <v>1.98</v>
      </c>
      <c r="U27" s="147">
        <v>1.1000000000000001</v>
      </c>
      <c r="V27" s="133">
        <v>0.91</v>
      </c>
      <c r="W27" s="19">
        <f>107.37/100</f>
        <v>1.0737000000000001</v>
      </c>
      <c r="X27" s="54">
        <v>1.4139857142857142</v>
      </c>
      <c r="Y27" s="9"/>
      <c r="Z27" s="137">
        <f t="shared" si="0"/>
        <v>1.4139857142857142</v>
      </c>
    </row>
    <row r="28" spans="1:26" ht="11.25" x14ac:dyDescent="0.2">
      <c r="A28" s="29" t="s">
        <v>39</v>
      </c>
      <c r="B28" s="120" t="s">
        <v>94</v>
      </c>
      <c r="C28" s="134">
        <v>116.58</v>
      </c>
      <c r="D28" s="134">
        <v>59.45</v>
      </c>
      <c r="E28" s="150">
        <v>76.36</v>
      </c>
      <c r="F28" s="143">
        <v>83.67</v>
      </c>
      <c r="G28" s="145">
        <v>49.17</v>
      </c>
      <c r="H28" s="143">
        <v>77.400000000000006</v>
      </c>
      <c r="I28" s="143">
        <v>79</v>
      </c>
      <c r="J28" s="143">
        <v>84.34</v>
      </c>
      <c r="K28" s="143">
        <v>89</v>
      </c>
      <c r="L28" s="134">
        <v>92</v>
      </c>
      <c r="M28" s="143">
        <v>81.099999999999994</v>
      </c>
      <c r="N28" s="134">
        <v>69.61</v>
      </c>
      <c r="O28" s="143">
        <v>66.31</v>
      </c>
      <c r="P28" s="134">
        <v>131.34</v>
      </c>
      <c r="Q28" s="134">
        <v>121</v>
      </c>
      <c r="R28" s="2">
        <v>89.9</v>
      </c>
      <c r="S28" s="134">
        <v>62.7</v>
      </c>
      <c r="T28" s="134">
        <v>108.31</v>
      </c>
      <c r="U28" s="143">
        <v>101.92</v>
      </c>
      <c r="V28" s="134">
        <v>47.03</v>
      </c>
      <c r="W28" s="134">
        <v>74.900000000000006</v>
      </c>
      <c r="X28" s="53">
        <v>83.861428571428576</v>
      </c>
      <c r="Y28" s="9"/>
      <c r="Z28" s="137">
        <f t="shared" si="0"/>
        <v>83.861428571428576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43">
        <v>205.68</v>
      </c>
      <c r="F29" s="143">
        <v>260</v>
      </c>
      <c r="G29" s="145">
        <v>201.95</v>
      </c>
      <c r="H29" s="143">
        <v>326.2</v>
      </c>
      <c r="I29" s="143">
        <v>220</v>
      </c>
      <c r="J29" s="143">
        <v>310.06</v>
      </c>
      <c r="K29" s="143">
        <v>318.43</v>
      </c>
      <c r="L29" s="134">
        <v>272</v>
      </c>
      <c r="M29" s="143">
        <v>300</v>
      </c>
      <c r="N29" s="134">
        <v>235.16</v>
      </c>
      <c r="O29" s="143">
        <v>189</v>
      </c>
      <c r="P29" s="134">
        <v>356</v>
      </c>
      <c r="Q29" s="134">
        <v>299</v>
      </c>
      <c r="R29" s="2">
        <v>286.23</v>
      </c>
      <c r="S29" s="134">
        <v>110</v>
      </c>
      <c r="T29" s="134">
        <v>288.93</v>
      </c>
      <c r="U29" s="143">
        <v>257.27</v>
      </c>
      <c r="V29" s="134">
        <v>199</v>
      </c>
      <c r="W29" s="134">
        <v>190.99</v>
      </c>
      <c r="X29" s="53">
        <v>266.08809523809526</v>
      </c>
      <c r="Y29" s="9"/>
      <c r="Z29" s="137">
        <f t="shared" si="0"/>
        <v>266.08809523809526</v>
      </c>
    </row>
    <row r="30" spans="1:26" ht="11.25" x14ac:dyDescent="0.2">
      <c r="A30" s="29" t="s">
        <v>41</v>
      </c>
      <c r="B30" s="120" t="s">
        <v>94</v>
      </c>
      <c r="C30" s="134">
        <v>82.73</v>
      </c>
      <c r="D30" s="134">
        <v>52.12</v>
      </c>
      <c r="E30" s="143">
        <v>39.94</v>
      </c>
      <c r="F30" s="143">
        <v>36.5</v>
      </c>
      <c r="G30" s="145">
        <v>41</v>
      </c>
      <c r="H30" s="143">
        <v>56</v>
      </c>
      <c r="I30" s="143">
        <v>33</v>
      </c>
      <c r="J30" s="143">
        <v>86.99</v>
      </c>
      <c r="K30" s="143">
        <v>52</v>
      </c>
      <c r="L30" s="134">
        <v>43.75</v>
      </c>
      <c r="M30" s="143">
        <v>59.1</v>
      </c>
      <c r="N30" s="134">
        <v>43.38</v>
      </c>
      <c r="O30" s="143">
        <v>36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52.98</v>
      </c>
      <c r="U30" s="143">
        <v>28.92</v>
      </c>
      <c r="V30" s="134">
        <v>35</v>
      </c>
      <c r="W30" s="134">
        <v>70.52</v>
      </c>
      <c r="X30" s="53">
        <v>51.395714285714284</v>
      </c>
      <c r="Y30" s="9"/>
      <c r="Z30" s="137">
        <f t="shared" si="0"/>
        <v>51.395714285714284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43">
        <v>47.48</v>
      </c>
      <c r="F31" s="143">
        <v>55.8</v>
      </c>
      <c r="G31" s="145">
        <v>53.27</v>
      </c>
      <c r="H31" s="143">
        <v>56.17</v>
      </c>
      <c r="I31" s="143">
        <v>63</v>
      </c>
      <c r="J31" s="143">
        <v>54.05</v>
      </c>
      <c r="K31" s="143">
        <v>61.33</v>
      </c>
      <c r="L31" s="134">
        <v>70.5</v>
      </c>
      <c r="M31" s="143">
        <v>60.6</v>
      </c>
      <c r="N31" s="134">
        <v>54.16</v>
      </c>
      <c r="O31" s="143">
        <v>34.33</v>
      </c>
      <c r="P31" s="134">
        <v>68.75</v>
      </c>
      <c r="Q31" s="134">
        <v>56.78</v>
      </c>
      <c r="R31" s="2">
        <v>54.41</v>
      </c>
      <c r="S31" s="134">
        <v>28.06</v>
      </c>
      <c r="T31" s="134">
        <v>59.94</v>
      </c>
      <c r="U31" s="143">
        <v>64.66</v>
      </c>
      <c r="V31" s="134">
        <v>55.16</v>
      </c>
      <c r="W31" s="134">
        <v>47.47</v>
      </c>
      <c r="X31" s="53">
        <v>52.663809523809519</v>
      </c>
      <c r="Y31" s="9"/>
      <c r="Z31" s="137">
        <f t="shared" si="0"/>
        <v>52.663809523809519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43">
        <v>30.49</v>
      </c>
      <c r="F32" s="143">
        <v>23.67</v>
      </c>
      <c r="G32" s="145">
        <v>25.93</v>
      </c>
      <c r="H32" s="143">
        <v>35</v>
      </c>
      <c r="I32" s="143">
        <v>23</v>
      </c>
      <c r="J32" s="143">
        <v>29.4</v>
      </c>
      <c r="K32" s="143">
        <v>31.63</v>
      </c>
      <c r="L32" s="134">
        <v>33</v>
      </c>
      <c r="M32" s="143">
        <v>29.58</v>
      </c>
      <c r="N32" s="134">
        <v>25.37</v>
      </c>
      <c r="O32" s="143">
        <v>20.83</v>
      </c>
      <c r="P32" s="134">
        <v>33.229999999999997</v>
      </c>
      <c r="Q32" s="134">
        <v>24.33</v>
      </c>
      <c r="R32" s="2">
        <v>37.58</v>
      </c>
      <c r="S32" s="2">
        <v>24.2</v>
      </c>
      <c r="T32" s="2">
        <v>36.99</v>
      </c>
      <c r="U32" s="143">
        <v>26.57</v>
      </c>
      <c r="V32" s="134">
        <v>26.75</v>
      </c>
      <c r="W32" s="134">
        <v>27.36</v>
      </c>
      <c r="X32" s="53">
        <v>28.729047619047623</v>
      </c>
      <c r="Y32" s="9"/>
      <c r="Z32" s="137">
        <f t="shared" si="0"/>
        <v>28.729047619047623</v>
      </c>
    </row>
    <row r="33" spans="1:26" s="14" customFormat="1" ht="11.25" x14ac:dyDescent="0.2">
      <c r="A33" s="123" t="s">
        <v>129</v>
      </c>
      <c r="B33" s="124"/>
      <c r="C33" s="24"/>
      <c r="D33" s="138"/>
      <c r="E33" s="142"/>
      <c r="F33" s="142"/>
      <c r="G33" s="142"/>
      <c r="H33" s="142"/>
      <c r="I33" s="142"/>
      <c r="J33" s="142"/>
      <c r="K33" s="142"/>
      <c r="L33" s="138"/>
      <c r="M33" s="142"/>
      <c r="N33" s="24"/>
      <c r="O33" s="142"/>
      <c r="P33" s="24"/>
      <c r="Q33" s="24"/>
      <c r="R33" s="24"/>
      <c r="S33" s="24"/>
      <c r="T33" s="138"/>
      <c r="U33" s="142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20.09</v>
      </c>
      <c r="E34" s="145">
        <v>23.8</v>
      </c>
      <c r="F34" s="145">
        <v>19.95</v>
      </c>
      <c r="G34" s="145">
        <v>23.11</v>
      </c>
      <c r="H34" s="143">
        <v>25.53</v>
      </c>
      <c r="I34" s="143">
        <v>23.51</v>
      </c>
      <c r="J34" s="145">
        <v>16.32</v>
      </c>
      <c r="K34" s="145">
        <v>22.73</v>
      </c>
      <c r="L34" s="2">
        <v>15.586935000000002</v>
      </c>
      <c r="M34" s="145">
        <v>20.81</v>
      </c>
      <c r="N34" s="134">
        <v>19.07</v>
      </c>
      <c r="O34" s="145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20.899899999999999</v>
      </c>
      <c r="U34" s="145">
        <v>33.25</v>
      </c>
      <c r="V34" s="2">
        <v>16.531904999999998</v>
      </c>
      <c r="W34" s="134">
        <v>23.302265999999999</v>
      </c>
      <c r="X34" s="53">
        <v>21.217252428571424</v>
      </c>
      <c r="Y34" s="9"/>
      <c r="Z34" s="137">
        <f>AVERAGE(C34:W34)</f>
        <v>21.217252428571424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14.84</v>
      </c>
      <c r="E35" s="145">
        <v>14.18</v>
      </c>
      <c r="F35" s="145">
        <v>13.56</v>
      </c>
      <c r="G35" s="145">
        <v>15.07</v>
      </c>
      <c r="H35" s="143">
        <v>15.93</v>
      </c>
      <c r="I35" s="143">
        <v>12.59</v>
      </c>
      <c r="J35" s="145">
        <v>11.5</v>
      </c>
      <c r="K35" s="145">
        <v>14.86</v>
      </c>
      <c r="L35" s="2">
        <v>11.039769</v>
      </c>
      <c r="M35" s="145">
        <v>16.260000000000002</v>
      </c>
      <c r="N35" s="134">
        <v>13.86</v>
      </c>
      <c r="O35" s="145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16.8583</v>
      </c>
      <c r="U35" s="145">
        <v>20.87</v>
      </c>
      <c r="V35" s="2">
        <v>11.844125</v>
      </c>
      <c r="W35" s="134">
        <v>19.019988000000001</v>
      </c>
      <c r="X35" s="53">
        <v>14.820736047619047</v>
      </c>
      <c r="Y35" s="9"/>
      <c r="Z35" s="137">
        <f>AVERAGE(C35:W35)</f>
        <v>14.820736047619047</v>
      </c>
    </row>
    <row r="36" spans="1:26" ht="11.25" x14ac:dyDescent="0.2">
      <c r="A36" s="123" t="s">
        <v>47</v>
      </c>
      <c r="B36" s="124"/>
      <c r="C36" s="24"/>
      <c r="D36" s="142"/>
      <c r="E36" s="142"/>
      <c r="F36" s="142"/>
      <c r="G36" s="142"/>
      <c r="H36" s="142"/>
      <c r="I36" s="142"/>
      <c r="J36" s="142"/>
      <c r="K36" s="142"/>
      <c r="L36" s="138"/>
      <c r="M36" s="142"/>
      <c r="N36" s="24"/>
      <c r="O36" s="142"/>
      <c r="P36" s="24"/>
      <c r="Q36" s="24"/>
      <c r="R36" s="24"/>
      <c r="S36" s="24"/>
      <c r="T36" s="138"/>
      <c r="U36" s="142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43">
        <v>98.98</v>
      </c>
      <c r="E37" s="143">
        <v>69.98</v>
      </c>
      <c r="F37" s="143">
        <v>31.12</v>
      </c>
      <c r="G37" s="143">
        <v>47.58</v>
      </c>
      <c r="H37" s="143">
        <v>82</v>
      </c>
      <c r="I37" s="143">
        <v>59.07</v>
      </c>
      <c r="J37" s="143">
        <v>69.36</v>
      </c>
      <c r="K37" s="143">
        <v>65.91</v>
      </c>
      <c r="L37" s="134">
        <v>51.4</v>
      </c>
      <c r="M37" s="143">
        <v>112.38</v>
      </c>
      <c r="N37" s="134">
        <v>30.98</v>
      </c>
      <c r="O37" s="143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81.156000000000006</v>
      </c>
      <c r="U37" s="143">
        <v>43.19</v>
      </c>
      <c r="V37" s="134">
        <v>40.28</v>
      </c>
      <c r="W37" s="134">
        <v>52.74</v>
      </c>
      <c r="X37" s="53">
        <v>61.728986999999996</v>
      </c>
      <c r="Y37" s="9"/>
      <c r="Z37" s="137">
        <f>AVERAGE(C37:W37)</f>
        <v>61.728986999999996</v>
      </c>
    </row>
    <row r="38" spans="1:26" ht="11.25" x14ac:dyDescent="0.2">
      <c r="A38" s="123" t="s">
        <v>46</v>
      </c>
      <c r="B38" s="124"/>
      <c r="C38" s="24"/>
      <c r="D38" s="142"/>
      <c r="E38" s="142"/>
      <c r="F38" s="142"/>
      <c r="G38" s="142"/>
      <c r="H38" s="142"/>
      <c r="I38" s="142"/>
      <c r="J38" s="142"/>
      <c r="K38" s="142"/>
      <c r="L38" s="138"/>
      <c r="M38" s="142"/>
      <c r="N38" s="24"/>
      <c r="O38" s="142"/>
      <c r="P38" s="24"/>
      <c r="Q38" s="24"/>
      <c r="R38" s="24"/>
      <c r="S38" s="24"/>
      <c r="T38" s="138"/>
      <c r="U38" s="142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144">
        <v>32</v>
      </c>
      <c r="E39" s="144">
        <v>14.26</v>
      </c>
      <c r="F39" s="144">
        <v>7.93</v>
      </c>
      <c r="G39" s="144">
        <v>10.5</v>
      </c>
      <c r="H39" s="144">
        <v>11.65</v>
      </c>
      <c r="I39" s="144">
        <v>10.7</v>
      </c>
      <c r="J39" s="144">
        <v>47.1</v>
      </c>
      <c r="K39" s="144">
        <v>8.69</v>
      </c>
      <c r="L39" s="20">
        <v>35</v>
      </c>
      <c r="M39" s="144">
        <v>25.59</v>
      </c>
      <c r="N39" s="20">
        <v>18.989999999999998</v>
      </c>
      <c r="O39" s="144">
        <v>9.67</v>
      </c>
      <c r="P39" s="20">
        <v>13.57</v>
      </c>
      <c r="Q39" s="20">
        <v>10.53</v>
      </c>
      <c r="R39" s="21">
        <v>11</v>
      </c>
      <c r="S39" s="20">
        <v>7.9364109000000003</v>
      </c>
      <c r="T39" s="20">
        <v>37</v>
      </c>
      <c r="U39" s="144">
        <v>11.53</v>
      </c>
      <c r="V39" s="20">
        <v>12</v>
      </c>
      <c r="W39" s="20">
        <f>233.16/30</f>
        <v>7.7720000000000002</v>
      </c>
      <c r="X39" s="57">
        <v>17.543733852380949</v>
      </c>
      <c r="Y39" s="9"/>
      <c r="Z39" s="137">
        <f>AVERAGE(C39:W39)</f>
        <v>17.543733852380949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240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L42" sqref="L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1" width="11.42578125" style="3" customWidth="1"/>
    <col min="232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271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34">
        <v>51.31</v>
      </c>
      <c r="F8" s="134">
        <v>44</v>
      </c>
      <c r="G8" s="2">
        <v>32.9</v>
      </c>
      <c r="H8" s="134">
        <v>58</v>
      </c>
      <c r="I8" s="134">
        <v>35</v>
      </c>
      <c r="J8" s="134">
        <v>44.34</v>
      </c>
      <c r="K8" s="134">
        <v>34.04</v>
      </c>
      <c r="L8" s="134">
        <v>38.51</v>
      </c>
      <c r="M8" s="134">
        <v>40.75</v>
      </c>
      <c r="N8" s="134">
        <v>46.57</v>
      </c>
      <c r="O8" s="134">
        <v>40.31</v>
      </c>
      <c r="P8" s="134">
        <v>38.49</v>
      </c>
      <c r="Q8" s="134">
        <v>28</v>
      </c>
      <c r="R8" s="2">
        <v>40.1</v>
      </c>
      <c r="S8" s="134">
        <v>31.17</v>
      </c>
      <c r="T8" s="134">
        <v>37.25</v>
      </c>
      <c r="U8" s="134">
        <v>48.25</v>
      </c>
      <c r="V8" s="134">
        <v>38</v>
      </c>
      <c r="W8" s="134">
        <v>38.28</v>
      </c>
      <c r="X8" s="53">
        <v>41.287619047619046</v>
      </c>
      <c r="Y8" s="9"/>
      <c r="Z8" s="137">
        <f t="shared" ref="Z8:Z32" si="0">AVERAGE(C8:W8)</f>
        <v>41.287619047619046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4.51</v>
      </c>
      <c r="E9" s="19">
        <v>3.89</v>
      </c>
      <c r="F9" s="19">
        <v>4.49</v>
      </c>
      <c r="G9" s="18">
        <v>3.73</v>
      </c>
      <c r="H9" s="19">
        <v>3.9</v>
      </c>
      <c r="I9" s="19">
        <v>3.77</v>
      </c>
      <c r="J9" s="19">
        <v>3.92</v>
      </c>
      <c r="K9" s="19">
        <v>4.2699999999999996</v>
      </c>
      <c r="L9" s="19">
        <v>4.6349999999999998</v>
      </c>
      <c r="M9" s="19">
        <v>4.2300000000000004</v>
      </c>
      <c r="N9" s="19">
        <v>4.79</v>
      </c>
      <c r="O9" s="19">
        <v>3.29</v>
      </c>
      <c r="P9" s="19">
        <v>5.32</v>
      </c>
      <c r="Q9" s="19">
        <v>4.1399999999999997</v>
      </c>
      <c r="R9" s="18">
        <v>4.45</v>
      </c>
      <c r="S9" s="19">
        <v>6.64</v>
      </c>
      <c r="T9" s="19">
        <v>5.32</v>
      </c>
      <c r="U9" s="19">
        <v>4.9800000000000004</v>
      </c>
      <c r="V9" s="19">
        <v>4.3</v>
      </c>
      <c r="W9" s="19">
        <v>4.4000000000000004</v>
      </c>
      <c r="X9" s="54">
        <v>4.4711904761904764</v>
      </c>
      <c r="Y9" s="9"/>
      <c r="Z9" s="137">
        <f t="shared" si="0"/>
        <v>4.4711904761904764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442</v>
      </c>
      <c r="E10" s="134">
        <v>282.76</v>
      </c>
      <c r="F10" s="134">
        <v>292</v>
      </c>
      <c r="G10" s="2">
        <v>261.5</v>
      </c>
      <c r="H10" s="134">
        <v>305</v>
      </c>
      <c r="I10" s="134">
        <v>323.41000000000003</v>
      </c>
      <c r="J10" s="134">
        <v>388.12</v>
      </c>
      <c r="K10" s="134">
        <v>292.24</v>
      </c>
      <c r="L10" s="134">
        <v>299</v>
      </c>
      <c r="M10" s="134">
        <v>355.1</v>
      </c>
      <c r="N10" s="134">
        <v>440.44</v>
      </c>
      <c r="O10" s="134">
        <v>240</v>
      </c>
      <c r="P10" s="134">
        <v>296.67</v>
      </c>
      <c r="Q10" s="134">
        <v>275.60000000000002</v>
      </c>
      <c r="R10" s="2">
        <v>310</v>
      </c>
      <c r="S10" s="134">
        <v>447.5</v>
      </c>
      <c r="T10" s="134">
        <v>333.81</v>
      </c>
      <c r="U10" s="134">
        <v>275.26</v>
      </c>
      <c r="V10" s="134">
        <v>250</v>
      </c>
      <c r="W10" s="134">
        <v>301.98</v>
      </c>
      <c r="X10" s="53">
        <v>318.68523809523816</v>
      </c>
      <c r="Y10" s="9"/>
      <c r="Z10" s="137">
        <f t="shared" si="0"/>
        <v>318.68523809523816</v>
      </c>
    </row>
    <row r="11" spans="1:26" ht="11.25" x14ac:dyDescent="0.2">
      <c r="A11" s="29" t="s">
        <v>25</v>
      </c>
      <c r="B11" s="120" t="s">
        <v>92</v>
      </c>
      <c r="C11" s="19">
        <v>0.48</v>
      </c>
      <c r="D11" s="19">
        <f>33.86/50</f>
        <v>0.67720000000000002</v>
      </c>
      <c r="E11" s="19">
        <f>24.57/50</f>
        <v>0.4914</v>
      </c>
      <c r="F11" s="19">
        <f>22/50</f>
        <v>0.44</v>
      </c>
      <c r="G11" s="18">
        <f>20.8/50</f>
        <v>0.41600000000000004</v>
      </c>
      <c r="H11" s="19">
        <f>19.6/50</f>
        <v>0.39200000000000002</v>
      </c>
      <c r="I11" s="19">
        <f>20.75/50</f>
        <v>0.41499999999999998</v>
      </c>
      <c r="J11" s="19">
        <f>27/50</f>
        <v>0.54</v>
      </c>
      <c r="K11" s="19">
        <f>21.7/50</f>
        <v>0.434</v>
      </c>
      <c r="L11" s="19">
        <v>0.46</v>
      </c>
      <c r="M11" s="19">
        <f>27.6/50</f>
        <v>0.55200000000000005</v>
      </c>
      <c r="N11" s="19">
        <f>29.06/50</f>
        <v>0.58119999999999994</v>
      </c>
      <c r="O11" s="19">
        <f>25/50</f>
        <v>0.5</v>
      </c>
      <c r="P11" s="19">
        <f>24.25/50</f>
        <v>0.48499999999999999</v>
      </c>
      <c r="Q11" s="19">
        <f>22/50</f>
        <v>0.44</v>
      </c>
      <c r="R11" s="18">
        <f>23.39/50</f>
        <v>0.46779999999999999</v>
      </c>
      <c r="S11" s="19">
        <v>0.76</v>
      </c>
      <c r="T11" s="19">
        <v>0.54</v>
      </c>
      <c r="U11" s="19">
        <f>22.54/50</f>
        <v>0.45079999999999998</v>
      </c>
      <c r="V11" s="136">
        <v>0.42</v>
      </c>
      <c r="W11" s="19">
        <f>23.19/50</f>
        <v>0.46380000000000005</v>
      </c>
      <c r="X11" s="54">
        <v>0.49553333333333333</v>
      </c>
      <c r="Y11" s="9"/>
      <c r="Z11" s="137">
        <f t="shared" si="0"/>
        <v>0.49553333333333333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34">
        <v>52.53</v>
      </c>
      <c r="F12" s="134">
        <v>55</v>
      </c>
      <c r="G12" s="2">
        <v>72.8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68.45</v>
      </c>
      <c r="N12" s="134">
        <v>44.99</v>
      </c>
      <c r="O12" s="134">
        <v>32.33</v>
      </c>
      <c r="P12" s="134">
        <v>58.22</v>
      </c>
      <c r="Q12" s="134">
        <v>65</v>
      </c>
      <c r="R12" s="2">
        <v>86.26</v>
      </c>
      <c r="S12" s="134">
        <v>60</v>
      </c>
      <c r="T12" s="134">
        <v>68.25</v>
      </c>
      <c r="U12" s="134">
        <v>69.650000000000006</v>
      </c>
      <c r="V12" s="134">
        <v>33</v>
      </c>
      <c r="W12" s="134">
        <v>95.86</v>
      </c>
      <c r="X12" s="53">
        <v>62.451428571428586</v>
      </c>
      <c r="Y12" s="9"/>
      <c r="Z12" s="137">
        <f t="shared" si="0"/>
        <v>62.451428571428586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136.5</v>
      </c>
      <c r="E13" s="134">
        <v>76.97</v>
      </c>
      <c r="F13" s="134">
        <v>79.17</v>
      </c>
      <c r="G13" s="2">
        <v>74.2</v>
      </c>
      <c r="H13" s="134">
        <v>80</v>
      </c>
      <c r="I13" s="134">
        <v>90</v>
      </c>
      <c r="J13" s="134">
        <v>96.38</v>
      </c>
      <c r="K13" s="134">
        <v>84.1</v>
      </c>
      <c r="L13" s="134">
        <v>75</v>
      </c>
      <c r="M13" s="134">
        <v>85.3</v>
      </c>
      <c r="N13" s="134">
        <v>80.819999999999993</v>
      </c>
      <c r="O13" s="134">
        <v>68</v>
      </c>
      <c r="P13" s="134">
        <v>83.75</v>
      </c>
      <c r="Q13" s="134">
        <v>62</v>
      </c>
      <c r="R13" s="2">
        <v>116</v>
      </c>
      <c r="S13" s="134">
        <v>95</v>
      </c>
      <c r="T13" s="134">
        <v>65.56</v>
      </c>
      <c r="U13" s="134">
        <v>73.61</v>
      </c>
      <c r="V13" s="134">
        <v>75</v>
      </c>
      <c r="W13" s="134">
        <v>92.1</v>
      </c>
      <c r="X13" s="53">
        <v>84.355238095238093</v>
      </c>
      <c r="Y13" s="9"/>
      <c r="Z13" s="137">
        <f t="shared" si="0"/>
        <v>84.355238095238093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0.65</v>
      </c>
      <c r="F14" s="67">
        <v>0.5</v>
      </c>
      <c r="G14" s="68">
        <v>0.75</v>
      </c>
      <c r="H14" s="67">
        <v>0.88</v>
      </c>
      <c r="I14" s="67">
        <v>0.6</v>
      </c>
      <c r="J14" s="67">
        <v>0.5</v>
      </c>
      <c r="K14" s="67">
        <v>0.97</v>
      </c>
      <c r="L14" s="67">
        <v>0.71499999999999997</v>
      </c>
      <c r="M14" s="67">
        <v>0.78</v>
      </c>
      <c r="N14" s="67">
        <v>0.89</v>
      </c>
      <c r="O14" s="67">
        <v>0.57999999999999996</v>
      </c>
      <c r="P14" s="67">
        <v>0.47</v>
      </c>
      <c r="Q14" s="67">
        <v>0.5</v>
      </c>
      <c r="R14" s="68">
        <v>0.68</v>
      </c>
      <c r="S14" s="67">
        <v>0.47</v>
      </c>
      <c r="T14" s="67">
        <v>0.66</v>
      </c>
      <c r="U14" s="67">
        <v>0.47</v>
      </c>
      <c r="V14" s="133">
        <v>0.43</v>
      </c>
      <c r="W14" s="67">
        <f>533.63/1000</f>
        <v>0.53363000000000005</v>
      </c>
      <c r="X14" s="54">
        <v>0.63231571428571431</v>
      </c>
      <c r="Y14" s="9"/>
      <c r="Z14" s="137">
        <f t="shared" si="0"/>
        <v>0.63231571428571431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3.35</v>
      </c>
      <c r="E15" s="134">
        <v>2.81</v>
      </c>
      <c r="F15" s="134">
        <v>2.27</v>
      </c>
      <c r="G15" s="2">
        <v>2.71</v>
      </c>
      <c r="H15" s="134">
        <v>2.66</v>
      </c>
      <c r="I15" s="134">
        <v>2.8</v>
      </c>
      <c r="J15" s="134">
        <v>3.01</v>
      </c>
      <c r="K15" s="134">
        <v>2.2999999999999998</v>
      </c>
      <c r="L15" s="134">
        <v>2.8149999999999999</v>
      </c>
      <c r="M15" s="134">
        <v>2.89</v>
      </c>
      <c r="N15" s="134">
        <v>3.05</v>
      </c>
      <c r="O15" s="134">
        <v>1.47</v>
      </c>
      <c r="P15" s="134">
        <v>2.97</v>
      </c>
      <c r="Q15" s="134">
        <v>2.84</v>
      </c>
      <c r="R15" s="2">
        <v>2.9</v>
      </c>
      <c r="S15" s="134">
        <v>2.39</v>
      </c>
      <c r="T15" s="134">
        <v>4.42</v>
      </c>
      <c r="U15" s="134">
        <v>2.58</v>
      </c>
      <c r="V15" s="132">
        <v>2.4</v>
      </c>
      <c r="W15" s="134">
        <v>2.39</v>
      </c>
      <c r="X15" s="53">
        <v>2.7511904761904757</v>
      </c>
      <c r="Y15" s="9"/>
      <c r="Z15" s="137">
        <f t="shared" si="0"/>
        <v>2.7511904761904757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34">
        <v>23.25</v>
      </c>
      <c r="F16" s="134">
        <v>23.56</v>
      </c>
      <c r="G16" s="2">
        <v>21.9</v>
      </c>
      <c r="H16" s="134">
        <v>27.95</v>
      </c>
      <c r="I16" s="134">
        <v>27</v>
      </c>
      <c r="J16" s="134">
        <v>31.13</v>
      </c>
      <c r="K16" s="134">
        <v>23</v>
      </c>
      <c r="L16" s="134">
        <v>18.36</v>
      </c>
      <c r="M16" s="134">
        <v>19.25</v>
      </c>
      <c r="N16" s="134">
        <v>27</v>
      </c>
      <c r="O16" s="134">
        <v>25.55</v>
      </c>
      <c r="P16" s="134">
        <v>28.58</v>
      </c>
      <c r="Q16" s="134">
        <v>19.95</v>
      </c>
      <c r="R16" s="2">
        <v>23.14</v>
      </c>
      <c r="S16" s="134">
        <v>16.670000000000002</v>
      </c>
      <c r="T16" s="134">
        <v>20.05</v>
      </c>
      <c r="U16" s="134">
        <v>21.14</v>
      </c>
      <c r="V16" s="134">
        <v>19.170000000000002</v>
      </c>
      <c r="W16" s="134">
        <v>19.510000000000002</v>
      </c>
      <c r="X16" s="53">
        <v>23.251428571428569</v>
      </c>
      <c r="Y16" s="9"/>
      <c r="Z16" s="137">
        <f t="shared" si="0"/>
        <v>23.251428571428569</v>
      </c>
    </row>
    <row r="17" spans="1:26" ht="11.25" x14ac:dyDescent="0.2">
      <c r="A17" s="29" t="s">
        <v>30</v>
      </c>
      <c r="B17" s="120" t="s">
        <v>94</v>
      </c>
      <c r="C17" s="134">
        <v>109.23</v>
      </c>
      <c r="D17" s="134">
        <v>310</v>
      </c>
      <c r="E17" s="134">
        <v>110.29</v>
      </c>
      <c r="F17" s="134">
        <v>119.65</v>
      </c>
      <c r="G17" s="2">
        <v>110</v>
      </c>
      <c r="H17" s="134">
        <v>212.07</v>
      </c>
      <c r="I17" s="134">
        <v>64.5</v>
      </c>
      <c r="J17" s="134">
        <v>192.67</v>
      </c>
      <c r="K17" s="134">
        <v>114.65</v>
      </c>
      <c r="L17" s="134">
        <v>90</v>
      </c>
      <c r="M17" s="134">
        <v>123.4</v>
      </c>
      <c r="N17" s="134">
        <v>90.79</v>
      </c>
      <c r="O17" s="134">
        <v>82.5</v>
      </c>
      <c r="P17" s="134">
        <v>91.25</v>
      </c>
      <c r="Q17" s="134">
        <v>142.30000000000001</v>
      </c>
      <c r="R17" s="2">
        <v>108</v>
      </c>
      <c r="S17" s="134">
        <v>71.84</v>
      </c>
      <c r="T17" s="134">
        <v>143.31</v>
      </c>
      <c r="U17" s="134">
        <v>102.1</v>
      </c>
      <c r="V17" s="134">
        <v>68.599999999999994</v>
      </c>
      <c r="W17" s="134">
        <v>109.77</v>
      </c>
      <c r="X17" s="53">
        <v>122.23428571428572</v>
      </c>
      <c r="Y17" s="9"/>
      <c r="Z17" s="137">
        <f t="shared" si="0"/>
        <v>122.23428571428572</v>
      </c>
    </row>
    <row r="18" spans="1:26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378.58</v>
      </c>
      <c r="F18" s="134">
        <v>304.89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648</v>
      </c>
      <c r="L18" s="134">
        <v>428.495</v>
      </c>
      <c r="M18" s="134">
        <v>458.9</v>
      </c>
      <c r="N18" s="134">
        <v>380.28</v>
      </c>
      <c r="O18" s="134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1084.76</v>
      </c>
      <c r="U18" s="134">
        <v>471</v>
      </c>
      <c r="V18" s="134">
        <v>50</v>
      </c>
      <c r="W18" s="134">
        <v>351.29</v>
      </c>
      <c r="X18" s="53">
        <v>431.70452380952383</v>
      </c>
      <c r="Y18" s="9"/>
      <c r="Z18" s="137">
        <f t="shared" si="0"/>
        <v>431.70452380952383</v>
      </c>
    </row>
    <row r="19" spans="1:26" ht="11.25" customHeight="1" x14ac:dyDescent="0.2">
      <c r="A19" s="29" t="s">
        <v>32</v>
      </c>
      <c r="B19" s="120" t="s">
        <v>91</v>
      </c>
      <c r="C19" s="134">
        <v>389.45</v>
      </c>
      <c r="D19" s="134">
        <v>385</v>
      </c>
      <c r="E19" s="134">
        <v>343.21</v>
      </c>
      <c r="F19" s="2">
        <v>277.04000000000002</v>
      </c>
      <c r="G19" s="2">
        <v>237</v>
      </c>
      <c r="H19" s="134">
        <v>355</v>
      </c>
      <c r="I19" s="134">
        <v>200</v>
      </c>
      <c r="J19" s="134">
        <v>325.33999999999997</v>
      </c>
      <c r="K19" s="134">
        <v>345</v>
      </c>
      <c r="L19" s="2">
        <v>266.94499999999999</v>
      </c>
      <c r="M19" s="2">
        <v>245.2</v>
      </c>
      <c r="N19" s="134">
        <v>321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234.04</v>
      </c>
      <c r="U19" s="134">
        <v>275.7</v>
      </c>
      <c r="V19" s="134">
        <v>174</v>
      </c>
      <c r="W19" s="134">
        <v>283.55</v>
      </c>
      <c r="X19" s="53">
        <v>290.95309523809527</v>
      </c>
      <c r="Y19" s="9"/>
      <c r="Z19" s="137">
        <f t="shared" si="0"/>
        <v>290.95309523809527</v>
      </c>
    </row>
    <row r="20" spans="1:26" ht="22.5" x14ac:dyDescent="0.2">
      <c r="A20" s="121" t="s">
        <v>33</v>
      </c>
      <c r="B20" s="122" t="s">
        <v>94</v>
      </c>
      <c r="C20" s="134">
        <v>74.7</v>
      </c>
      <c r="D20" s="134">
        <v>59.54</v>
      </c>
      <c r="E20" s="134">
        <v>65.02</v>
      </c>
      <c r="F20" s="134">
        <v>62.13</v>
      </c>
      <c r="G20" s="2">
        <v>62.5</v>
      </c>
      <c r="H20" s="134">
        <v>85</v>
      </c>
      <c r="I20" s="134">
        <v>59</v>
      </c>
      <c r="J20" s="134">
        <v>68.16</v>
      </c>
      <c r="K20" s="134">
        <v>69</v>
      </c>
      <c r="L20" s="134">
        <v>46.5</v>
      </c>
      <c r="M20" s="134">
        <v>72</v>
      </c>
      <c r="N20" s="134">
        <v>58.69</v>
      </c>
      <c r="O20" s="134">
        <v>48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42.86</v>
      </c>
      <c r="U20" s="134">
        <v>38.53</v>
      </c>
      <c r="V20" s="134">
        <v>48.95</v>
      </c>
      <c r="W20" s="134">
        <v>42.33</v>
      </c>
      <c r="X20" s="53">
        <v>60.783809523809516</v>
      </c>
      <c r="Y20" s="9"/>
      <c r="Z20" s="137">
        <f t="shared" si="0"/>
        <v>60.783809523809516</v>
      </c>
    </row>
    <row r="21" spans="1:26" ht="11.25" customHeight="1" x14ac:dyDescent="0.2">
      <c r="A21" s="29" t="s">
        <v>34</v>
      </c>
      <c r="B21" s="120" t="s">
        <v>91</v>
      </c>
      <c r="C21" s="134">
        <v>45.3</v>
      </c>
      <c r="D21" s="134">
        <v>23.5</v>
      </c>
      <c r="E21" s="134">
        <v>17.39</v>
      </c>
      <c r="F21" s="134">
        <v>21.06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26.97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22.99</v>
      </c>
      <c r="U21" s="134">
        <v>16.600000000000001</v>
      </c>
      <c r="V21" s="134">
        <v>18</v>
      </c>
      <c r="W21" s="134">
        <v>17.61</v>
      </c>
      <c r="X21" s="53">
        <v>25.203809523809522</v>
      </c>
      <c r="Y21" s="9"/>
      <c r="Z21" s="137">
        <f t="shared" si="0"/>
        <v>25.203809523809522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308.10000000000002</v>
      </c>
      <c r="F22" s="134">
        <v>318</v>
      </c>
      <c r="G22" s="2">
        <v>417</v>
      </c>
      <c r="H22" s="134">
        <v>433.88</v>
      </c>
      <c r="I22" s="134">
        <v>362</v>
      </c>
      <c r="J22" s="134">
        <v>400.74</v>
      </c>
      <c r="K22" s="134">
        <v>380</v>
      </c>
      <c r="L22" s="134">
        <v>370</v>
      </c>
      <c r="M22" s="134">
        <v>456.38</v>
      </c>
      <c r="N22" s="134">
        <v>301.44</v>
      </c>
      <c r="O22" s="134">
        <v>331</v>
      </c>
      <c r="P22" s="134">
        <v>611.64</v>
      </c>
      <c r="Q22" s="134">
        <v>756</v>
      </c>
      <c r="R22" s="2">
        <v>300</v>
      </c>
      <c r="S22" s="134">
        <v>353.8</v>
      </c>
      <c r="T22" s="134">
        <v>1242.99</v>
      </c>
      <c r="U22" s="134">
        <v>581.66999999999996</v>
      </c>
      <c r="V22" s="134">
        <v>270</v>
      </c>
      <c r="W22" s="134">
        <v>319.22000000000003</v>
      </c>
      <c r="X22" s="53">
        <v>457.10999999999996</v>
      </c>
      <c r="Y22" s="9"/>
      <c r="Z22" s="137">
        <f t="shared" si="0"/>
        <v>457.10999999999996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9.1999999999999993</v>
      </c>
      <c r="F23" s="134">
        <v>9.59</v>
      </c>
      <c r="G23" s="2">
        <v>12</v>
      </c>
      <c r="H23" s="134">
        <v>20</v>
      </c>
      <c r="I23" s="134">
        <v>15</v>
      </c>
      <c r="J23" s="134">
        <v>30.88</v>
      </c>
      <c r="K23" s="134">
        <v>14.6</v>
      </c>
      <c r="L23" s="134">
        <v>21</v>
      </c>
      <c r="M23" s="134">
        <v>24.32</v>
      </c>
      <c r="N23" s="134">
        <v>13.5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4.8499999999999996</v>
      </c>
      <c r="W23" s="134">
        <v>11.53</v>
      </c>
      <c r="X23" s="53">
        <v>16.825238095238095</v>
      </c>
      <c r="Y23" s="9"/>
      <c r="Z23" s="137">
        <f t="shared" si="0"/>
        <v>16.825238095238095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34">
        <v>83.02</v>
      </c>
      <c r="F24" s="134">
        <v>78</v>
      </c>
      <c r="G24" s="2">
        <v>61</v>
      </c>
      <c r="H24" s="134">
        <v>69.5</v>
      </c>
      <c r="I24" s="134">
        <v>47.5</v>
      </c>
      <c r="J24" s="134">
        <v>110.97</v>
      </c>
      <c r="K24" s="134">
        <v>91.68</v>
      </c>
      <c r="L24" s="134">
        <v>85.46</v>
      </c>
      <c r="M24" s="134">
        <v>94</v>
      </c>
      <c r="N24" s="134">
        <v>81.89</v>
      </c>
      <c r="O24" s="134">
        <v>85</v>
      </c>
      <c r="P24" s="134">
        <v>156.66999999999999</v>
      </c>
      <c r="Q24" s="134">
        <v>85.3</v>
      </c>
      <c r="R24" s="2">
        <v>71.41</v>
      </c>
      <c r="S24" s="134">
        <v>130.66999999999999</v>
      </c>
      <c r="T24" s="134">
        <v>78</v>
      </c>
      <c r="U24" s="134">
        <v>90.29</v>
      </c>
      <c r="V24" s="134">
        <v>106.5</v>
      </c>
      <c r="W24" s="134">
        <v>62.34</v>
      </c>
      <c r="X24" s="53">
        <v>88.057142857142864</v>
      </c>
      <c r="Y24" s="9"/>
      <c r="Z24" s="137">
        <f t="shared" si="0"/>
        <v>88.057142857142864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7.38</v>
      </c>
      <c r="E25" s="134">
        <v>6.84</v>
      </c>
      <c r="F25" s="134">
        <v>5.43</v>
      </c>
      <c r="G25" s="2">
        <v>11.94</v>
      </c>
      <c r="H25" s="134">
        <v>14.73</v>
      </c>
      <c r="I25" s="134">
        <v>6.2</v>
      </c>
      <c r="J25" s="134">
        <v>10.3</v>
      </c>
      <c r="K25" s="134">
        <v>13.69</v>
      </c>
      <c r="L25" s="134">
        <v>11.055</v>
      </c>
      <c r="M25" s="134">
        <v>11.22</v>
      </c>
      <c r="N25" s="134">
        <v>6.7</v>
      </c>
      <c r="O25" s="134">
        <v>5.43</v>
      </c>
      <c r="P25" s="134">
        <v>6.99</v>
      </c>
      <c r="Q25" s="134">
        <v>16.39</v>
      </c>
      <c r="R25" s="2">
        <v>12.85</v>
      </c>
      <c r="S25" s="134">
        <v>9.2799999999999994</v>
      </c>
      <c r="T25" s="134">
        <v>26.06</v>
      </c>
      <c r="U25" s="134">
        <v>13.69</v>
      </c>
      <c r="V25" s="134">
        <v>7.39</v>
      </c>
      <c r="W25" s="134">
        <f>195.56/18</f>
        <v>10.864444444444445</v>
      </c>
      <c r="X25" s="53">
        <v>10.568068783068782</v>
      </c>
      <c r="Y25" s="9"/>
      <c r="Z25" s="137">
        <f t="shared" si="0"/>
        <v>10.568068783068782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9.36</v>
      </c>
      <c r="F26" s="134">
        <v>5.38</v>
      </c>
      <c r="G26" s="2">
        <v>6.13</v>
      </c>
      <c r="H26" s="134">
        <v>12.31</v>
      </c>
      <c r="I26" s="134">
        <v>5.2</v>
      </c>
      <c r="J26" s="134">
        <v>8.58</v>
      </c>
      <c r="K26" s="134">
        <v>9.61</v>
      </c>
      <c r="L26" s="134">
        <v>13.904999999999999</v>
      </c>
      <c r="M26" s="134">
        <v>9.0399999999999991</v>
      </c>
      <c r="N26" s="2">
        <v>6.41</v>
      </c>
      <c r="O26" s="134">
        <v>3.14</v>
      </c>
      <c r="P26" s="134">
        <v>17.899999999999999</v>
      </c>
      <c r="Q26" s="134">
        <v>9.16</v>
      </c>
      <c r="R26" s="2">
        <v>11.86</v>
      </c>
      <c r="S26" s="134">
        <v>21.94</v>
      </c>
      <c r="T26" s="134">
        <v>20.239999999999998</v>
      </c>
      <c r="U26" s="134">
        <v>9.64</v>
      </c>
      <c r="V26" s="134">
        <v>6.5</v>
      </c>
      <c r="W26" s="134">
        <v>8.66</v>
      </c>
      <c r="X26" s="53">
        <v>10.204047619047619</v>
      </c>
      <c r="Y26" s="9"/>
      <c r="Z26" s="137">
        <f t="shared" si="0"/>
        <v>10.204047619047619</v>
      </c>
    </row>
    <row r="27" spans="1:26" ht="11.25" x14ac:dyDescent="0.2">
      <c r="A27" s="29" t="s">
        <v>109</v>
      </c>
      <c r="B27" s="120" t="s">
        <v>96</v>
      </c>
      <c r="C27" s="19">
        <v>1.42</v>
      </c>
      <c r="D27" s="19">
        <v>1.31</v>
      </c>
      <c r="E27" s="133">
        <v>1.26</v>
      </c>
      <c r="F27" s="19">
        <v>0.9</v>
      </c>
      <c r="G27" s="18">
        <v>1.4</v>
      </c>
      <c r="H27" s="19">
        <v>1.28</v>
      </c>
      <c r="I27" s="19">
        <v>0.81</v>
      </c>
      <c r="J27" s="19">
        <v>1.1299999999999999</v>
      </c>
      <c r="K27" s="19">
        <v>1.26</v>
      </c>
      <c r="L27" s="19">
        <v>1.425</v>
      </c>
      <c r="M27" s="19">
        <v>1.25</v>
      </c>
      <c r="N27" s="19">
        <v>1.43</v>
      </c>
      <c r="O27" s="19">
        <v>1.62</v>
      </c>
      <c r="P27" s="19">
        <v>1.64</v>
      </c>
      <c r="Q27" s="19">
        <v>1.28</v>
      </c>
      <c r="R27" s="18">
        <v>1.1599999999999999</v>
      </c>
      <c r="S27" s="18">
        <v>1.29</v>
      </c>
      <c r="T27" s="18">
        <v>1.47</v>
      </c>
      <c r="U27" s="19">
        <v>1.0900000000000001</v>
      </c>
      <c r="V27" s="133">
        <v>0.91</v>
      </c>
      <c r="W27" s="19">
        <f>94.36/100</f>
        <v>0.94359999999999999</v>
      </c>
      <c r="X27" s="54">
        <v>1.2513619047619049</v>
      </c>
      <c r="Y27" s="9"/>
      <c r="Z27" s="137">
        <f t="shared" si="0"/>
        <v>1.2513619047619049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84.69</v>
      </c>
      <c r="E28" s="135">
        <v>60.8</v>
      </c>
      <c r="F28" s="134">
        <v>83.67</v>
      </c>
      <c r="G28" s="2">
        <v>45.01</v>
      </c>
      <c r="H28" s="134">
        <v>76</v>
      </c>
      <c r="I28" s="134">
        <v>69.45</v>
      </c>
      <c r="J28" s="134">
        <v>84.32</v>
      </c>
      <c r="K28" s="134">
        <v>88.9</v>
      </c>
      <c r="L28" s="134">
        <v>89</v>
      </c>
      <c r="M28" s="134">
        <v>79.150000000000006</v>
      </c>
      <c r="N28" s="134">
        <v>68</v>
      </c>
      <c r="O28" s="134">
        <v>66.31</v>
      </c>
      <c r="P28" s="134">
        <v>172.39</v>
      </c>
      <c r="Q28" s="134">
        <v>111.7</v>
      </c>
      <c r="R28" s="2">
        <v>89.8</v>
      </c>
      <c r="S28" s="134">
        <v>62.7</v>
      </c>
      <c r="T28" s="134">
        <v>107.23</v>
      </c>
      <c r="U28" s="134">
        <v>99.85</v>
      </c>
      <c r="V28" s="134">
        <v>47.03</v>
      </c>
      <c r="W28" s="134">
        <v>70.900000000000006</v>
      </c>
      <c r="X28" s="53">
        <v>84.284761904761908</v>
      </c>
      <c r="Y28" s="9"/>
      <c r="Z28" s="137">
        <f t="shared" si="0"/>
        <v>84.284761904761908</v>
      </c>
    </row>
    <row r="29" spans="1:26" ht="11.25" x14ac:dyDescent="0.2">
      <c r="A29" s="29" t="s">
        <v>40</v>
      </c>
      <c r="B29" s="120" t="s">
        <v>94</v>
      </c>
      <c r="C29" s="134">
        <v>541.25</v>
      </c>
      <c r="D29" s="134">
        <v>220</v>
      </c>
      <c r="E29" s="134">
        <v>201.62</v>
      </c>
      <c r="F29" s="134">
        <v>258.08999999999997</v>
      </c>
      <c r="G29" s="2">
        <v>194.9</v>
      </c>
      <c r="H29" s="134">
        <v>315</v>
      </c>
      <c r="I29" s="134">
        <v>171.72</v>
      </c>
      <c r="J29" s="134">
        <v>310.06</v>
      </c>
      <c r="K29" s="134">
        <v>313.43</v>
      </c>
      <c r="L29" s="134">
        <v>272</v>
      </c>
      <c r="M29" s="134">
        <v>300</v>
      </c>
      <c r="N29" s="134">
        <v>233.99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284.11</v>
      </c>
      <c r="U29" s="134">
        <v>252.96</v>
      </c>
      <c r="V29" s="134">
        <v>199</v>
      </c>
      <c r="W29" s="134">
        <v>188.63</v>
      </c>
      <c r="X29" s="53">
        <v>261.81380952380948</v>
      </c>
      <c r="Y29" s="9"/>
      <c r="Z29" s="137">
        <f t="shared" si="0"/>
        <v>261.81380952380948</v>
      </c>
    </row>
    <row r="30" spans="1:26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41.3</v>
      </c>
      <c r="F30" s="134">
        <v>35.35</v>
      </c>
      <c r="G30" s="2">
        <v>38.880000000000003</v>
      </c>
      <c r="H30" s="134">
        <v>55</v>
      </c>
      <c r="I30" s="134">
        <v>29</v>
      </c>
      <c r="J30" s="134">
        <v>86.56</v>
      </c>
      <c r="K30" s="134">
        <v>52</v>
      </c>
      <c r="L30" s="134">
        <v>43.75</v>
      </c>
      <c r="M30" s="134">
        <v>57.95</v>
      </c>
      <c r="N30" s="134">
        <v>42.98</v>
      </c>
      <c r="O30" s="134">
        <v>36</v>
      </c>
      <c r="P30" s="134">
        <v>89.88</v>
      </c>
      <c r="Q30" s="134">
        <v>46.22</v>
      </c>
      <c r="R30" s="2">
        <v>47.83</v>
      </c>
      <c r="S30" s="134">
        <v>38.39</v>
      </c>
      <c r="T30" s="134">
        <v>52.94</v>
      </c>
      <c r="U30" s="134">
        <v>28.55</v>
      </c>
      <c r="V30" s="134">
        <v>35</v>
      </c>
      <c r="W30" s="134">
        <v>68.599999999999994</v>
      </c>
      <c r="X30" s="53">
        <v>50.618571428571428</v>
      </c>
      <c r="Y30" s="9"/>
      <c r="Z30" s="137">
        <f t="shared" si="0"/>
        <v>50.618571428571428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34">
        <v>48.03</v>
      </c>
      <c r="F31" s="134">
        <v>55.8</v>
      </c>
      <c r="G31" s="2">
        <v>48.68</v>
      </c>
      <c r="H31" s="134">
        <v>53</v>
      </c>
      <c r="I31" s="134">
        <v>51.28</v>
      </c>
      <c r="J31" s="134">
        <v>53.68</v>
      </c>
      <c r="K31" s="134">
        <v>58.9</v>
      </c>
      <c r="L31" s="134">
        <v>70.5</v>
      </c>
      <c r="M31" s="134">
        <v>60</v>
      </c>
      <c r="N31" s="134">
        <v>53.72</v>
      </c>
      <c r="O31" s="134">
        <v>34.33</v>
      </c>
      <c r="P31" s="134">
        <v>64.64</v>
      </c>
      <c r="Q31" s="134">
        <v>56.78</v>
      </c>
      <c r="R31" s="2">
        <v>54.41</v>
      </c>
      <c r="S31" s="134">
        <v>28.06</v>
      </c>
      <c r="T31" s="134">
        <v>57.88</v>
      </c>
      <c r="U31" s="134">
        <v>63.64</v>
      </c>
      <c r="V31" s="134">
        <v>55.16</v>
      </c>
      <c r="W31" s="134">
        <v>46.17</v>
      </c>
      <c r="X31" s="53">
        <v>51.175238095238086</v>
      </c>
      <c r="Y31" s="9"/>
      <c r="Z31" s="137">
        <f t="shared" si="0"/>
        <v>51.175238095238086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34">
        <v>29.25</v>
      </c>
      <c r="F32" s="134">
        <v>23.08</v>
      </c>
      <c r="G32" s="2">
        <v>27.17</v>
      </c>
      <c r="H32" s="134">
        <v>34.25</v>
      </c>
      <c r="I32" s="134">
        <v>20.61</v>
      </c>
      <c r="J32" s="134">
        <v>29.69</v>
      </c>
      <c r="K32" s="134">
        <v>28.93</v>
      </c>
      <c r="L32" s="134">
        <v>33.32</v>
      </c>
      <c r="M32" s="134">
        <v>26.62</v>
      </c>
      <c r="N32" s="134">
        <v>25.16</v>
      </c>
      <c r="O32" s="134">
        <v>20.83</v>
      </c>
      <c r="P32" s="134">
        <v>39.26</v>
      </c>
      <c r="Q32" s="134">
        <v>25.5</v>
      </c>
      <c r="R32" s="2">
        <v>37.58</v>
      </c>
      <c r="S32" s="2">
        <v>24.2</v>
      </c>
      <c r="T32" s="2">
        <v>30.87</v>
      </c>
      <c r="U32" s="134">
        <v>26.38</v>
      </c>
      <c r="V32" s="134">
        <v>26.75</v>
      </c>
      <c r="W32" s="134">
        <v>25.96</v>
      </c>
      <c r="X32" s="53">
        <v>28.276666666666664</v>
      </c>
      <c r="Y32" s="9"/>
      <c r="Z32" s="137">
        <f t="shared" si="0"/>
        <v>28.276666666666664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138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38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19.850000000000001</v>
      </c>
      <c r="E34" s="2">
        <v>23.72</v>
      </c>
      <c r="F34" s="2">
        <v>19.95</v>
      </c>
      <c r="G34" s="2">
        <v>22.84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20.72</v>
      </c>
      <c r="N34" s="134">
        <v>18.260000000000002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21.149000000000001</v>
      </c>
      <c r="U34" s="2">
        <v>32.89</v>
      </c>
      <c r="V34" s="2">
        <v>16.531904999999998</v>
      </c>
      <c r="W34" s="134">
        <v>23.2562</v>
      </c>
      <c r="X34" s="53">
        <v>21.138825476190473</v>
      </c>
      <c r="Y34" s="9"/>
      <c r="Z34" s="137">
        <f>AVERAGE(C34:W34)</f>
        <v>21.138825476190473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14.12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16.23</v>
      </c>
      <c r="N35" s="134">
        <v>13.22</v>
      </c>
      <c r="O35" s="2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16.913699999999999</v>
      </c>
      <c r="U35" s="2">
        <v>20.53</v>
      </c>
      <c r="V35" s="2">
        <v>11.844125</v>
      </c>
      <c r="W35" s="134">
        <v>18.982399999999998</v>
      </c>
      <c r="X35" s="53">
        <v>14.763012809523808</v>
      </c>
      <c r="Y35" s="9"/>
      <c r="Z35" s="137">
        <f>AVERAGE(C35:W35)</f>
        <v>14.763012809523808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71.28</v>
      </c>
      <c r="F37" s="134">
        <v>31.12</v>
      </c>
      <c r="G37" s="134">
        <v>65.239999999999995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112.34</v>
      </c>
      <c r="N37" s="134">
        <v>30.65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81.605699999999999</v>
      </c>
      <c r="U37" s="134">
        <v>43.07</v>
      </c>
      <c r="V37" s="134">
        <v>40.28</v>
      </c>
      <c r="W37" s="134">
        <v>52.74</v>
      </c>
      <c r="X37" s="53">
        <v>62.629925095238086</v>
      </c>
      <c r="Y37" s="9"/>
      <c r="Z37" s="137">
        <f>AVERAGE(C37:W37)</f>
        <v>62.629925095238086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138"/>
      <c r="U38" s="24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13.93</v>
      </c>
      <c r="F39" s="20">
        <v>7.93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25.56</v>
      </c>
      <c r="N39" s="20">
        <v>18.88</v>
      </c>
      <c r="O39" s="20">
        <v>9.67</v>
      </c>
      <c r="P39" s="20">
        <v>15.4</v>
      </c>
      <c r="Q39" s="20">
        <v>10.53</v>
      </c>
      <c r="R39" s="21">
        <v>11</v>
      </c>
      <c r="S39" s="20">
        <v>7.9364109000000003</v>
      </c>
      <c r="T39" s="20">
        <v>37</v>
      </c>
      <c r="U39" s="20">
        <v>11.53</v>
      </c>
      <c r="V39" s="20">
        <v>12</v>
      </c>
      <c r="W39" s="20">
        <f>227.34/30</f>
        <v>7.5780000000000003</v>
      </c>
      <c r="X39" s="57">
        <v>17.592114804761902</v>
      </c>
      <c r="Y39" s="9"/>
      <c r="Z39" s="137">
        <f>AVERAGE(C39:W39)</f>
        <v>17.592114804761902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230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U43" sqref="U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7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7" ht="12" x14ac:dyDescent="0.2">
      <c r="A3" s="155" t="s">
        <v>270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7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45.17</v>
      </c>
      <c r="D8" s="134">
        <v>55.35</v>
      </c>
      <c r="E8" s="134">
        <v>53.15</v>
      </c>
      <c r="F8" s="134">
        <v>44.73</v>
      </c>
      <c r="G8" s="2">
        <v>31.95</v>
      </c>
      <c r="H8" s="134">
        <v>55</v>
      </c>
      <c r="I8" s="134">
        <v>32</v>
      </c>
      <c r="J8" s="134">
        <v>44.14</v>
      </c>
      <c r="K8" s="134">
        <v>32.28</v>
      </c>
      <c r="L8" s="134">
        <v>38.51</v>
      </c>
      <c r="M8" s="134">
        <v>39.14</v>
      </c>
      <c r="N8" s="134">
        <v>46.04</v>
      </c>
      <c r="O8" s="134">
        <v>40.31</v>
      </c>
      <c r="P8" s="134">
        <v>38.49</v>
      </c>
      <c r="Q8" s="134">
        <v>28.95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37.51</v>
      </c>
      <c r="X8" s="53">
        <v>40.797619047619051</v>
      </c>
      <c r="Y8" s="9"/>
      <c r="Z8" s="137">
        <f t="shared" ref="Z8:Z32" si="0">AVERAGE(C8:W8)</f>
        <v>40.797619047619051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4.18</v>
      </c>
      <c r="E9" s="19">
        <v>3.8</v>
      </c>
      <c r="F9" s="19">
        <v>3.59</v>
      </c>
      <c r="G9" s="18">
        <v>3.52</v>
      </c>
      <c r="H9" s="19">
        <v>3.85</v>
      </c>
      <c r="I9" s="19">
        <v>3.65</v>
      </c>
      <c r="J9" s="19">
        <v>3.92</v>
      </c>
      <c r="K9" s="19">
        <v>3.8</v>
      </c>
      <c r="L9" s="19">
        <v>4.5</v>
      </c>
      <c r="M9" s="19">
        <v>4.12</v>
      </c>
      <c r="N9" s="19">
        <v>4.7300000000000004</v>
      </c>
      <c r="O9" s="19">
        <v>3.29</v>
      </c>
      <c r="P9" s="19">
        <v>4.6100000000000003</v>
      </c>
      <c r="Q9" s="19">
        <v>3.91</v>
      </c>
      <c r="R9" s="18">
        <v>4.38</v>
      </c>
      <c r="S9" s="19">
        <v>5.48</v>
      </c>
      <c r="T9" s="19">
        <v>4.78</v>
      </c>
      <c r="U9" s="19">
        <v>4.91</v>
      </c>
      <c r="V9" s="19">
        <v>4.3</v>
      </c>
      <c r="W9" s="19">
        <v>4.3</v>
      </c>
      <c r="X9" s="54">
        <v>4.1814285714285706</v>
      </c>
      <c r="Y9" s="9"/>
      <c r="Z9" s="137">
        <f t="shared" si="0"/>
        <v>4.1814285714285706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273.73</v>
      </c>
      <c r="F10" s="134">
        <v>276</v>
      </c>
      <c r="G10" s="2">
        <v>260</v>
      </c>
      <c r="H10" s="134">
        <v>300</v>
      </c>
      <c r="I10" s="134">
        <v>308.45</v>
      </c>
      <c r="J10" s="134">
        <v>388.12</v>
      </c>
      <c r="K10" s="134">
        <v>279</v>
      </c>
      <c r="L10" s="134">
        <v>285</v>
      </c>
      <c r="M10" s="134">
        <v>353.78</v>
      </c>
      <c r="N10" s="134">
        <v>437.29</v>
      </c>
      <c r="O10" s="134">
        <v>240</v>
      </c>
      <c r="P10" s="134">
        <v>296.67</v>
      </c>
      <c r="Q10" s="134">
        <v>278</v>
      </c>
      <c r="R10" s="2">
        <v>310</v>
      </c>
      <c r="S10" s="134">
        <v>440</v>
      </c>
      <c r="T10" s="134">
        <v>338.34</v>
      </c>
      <c r="U10" s="134">
        <v>274.89999999999998</v>
      </c>
      <c r="V10" s="134">
        <v>250</v>
      </c>
      <c r="W10" s="134">
        <v>298.79000000000002</v>
      </c>
      <c r="X10" s="53">
        <v>315.5985714285714</v>
      </c>
      <c r="Y10" s="9"/>
      <c r="Z10" s="137">
        <f t="shared" si="0"/>
        <v>315.5985714285714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28/50</f>
        <v>0.56000000000000005</v>
      </c>
      <c r="E11" s="19">
        <f>23.09/50</f>
        <v>0.46179999999999999</v>
      </c>
      <c r="F11" s="19">
        <f>21.11/50</f>
        <v>0.42219999999999996</v>
      </c>
      <c r="G11" s="18">
        <f>19.1/50</f>
        <v>0.38200000000000001</v>
      </c>
      <c r="H11" s="19">
        <f>18.65/50</f>
        <v>0.373</v>
      </c>
      <c r="I11" s="19">
        <f>18/50</f>
        <v>0.36</v>
      </c>
      <c r="J11" s="19">
        <f>27/50</f>
        <v>0.54</v>
      </c>
      <c r="K11" s="19">
        <f>17.9/50</f>
        <v>0.35799999999999998</v>
      </c>
      <c r="L11" s="19">
        <v>0.42</v>
      </c>
      <c r="M11" s="19">
        <f>25.24/50</f>
        <v>0.50479999999999992</v>
      </c>
      <c r="N11" s="19">
        <f>28.95/50</f>
        <v>0.57899999999999996</v>
      </c>
      <c r="O11" s="19">
        <f>20/50</f>
        <v>0.4</v>
      </c>
      <c r="P11" s="19">
        <f>24.25/50</f>
        <v>0.48499999999999999</v>
      </c>
      <c r="Q11" s="19">
        <f>21.5/50</f>
        <v>0.43</v>
      </c>
      <c r="R11" s="18">
        <f>23.39/50</f>
        <v>0.46779999999999999</v>
      </c>
      <c r="S11" s="19">
        <v>0.68</v>
      </c>
      <c r="T11" s="19">
        <v>0.53</v>
      </c>
      <c r="U11" s="19">
        <f>22.49/50</f>
        <v>0.44979999999999998</v>
      </c>
      <c r="V11" s="136">
        <v>0.42</v>
      </c>
      <c r="W11" s="19">
        <f>21.44/50</f>
        <v>0.42880000000000001</v>
      </c>
      <c r="X11" s="54">
        <v>0.46200952380952376</v>
      </c>
      <c r="Y11" s="9"/>
      <c r="Z11" s="137">
        <f t="shared" si="0"/>
        <v>0.46200952380952376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53.78</v>
      </c>
      <c r="F12" s="134">
        <v>51.5</v>
      </c>
      <c r="G12" s="2">
        <v>74.2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68.47</v>
      </c>
      <c r="N12" s="134">
        <v>44.2</v>
      </c>
      <c r="O12" s="134">
        <v>28</v>
      </c>
      <c r="P12" s="134">
        <v>58.22</v>
      </c>
      <c r="Q12" s="134">
        <v>63</v>
      </c>
      <c r="R12" s="2">
        <v>86.26</v>
      </c>
      <c r="S12" s="134">
        <v>60</v>
      </c>
      <c r="T12" s="134">
        <v>68.25</v>
      </c>
      <c r="U12" s="134">
        <v>69.12</v>
      </c>
      <c r="V12" s="134">
        <v>33</v>
      </c>
      <c r="W12" s="134">
        <v>95.69</v>
      </c>
      <c r="X12" s="53">
        <v>63.23</v>
      </c>
      <c r="Y12" s="9"/>
      <c r="Z12" s="137">
        <f t="shared" si="0"/>
        <v>63.23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131.5</v>
      </c>
      <c r="E13" s="134">
        <v>73.67</v>
      </c>
      <c r="F13" s="134">
        <v>77</v>
      </c>
      <c r="G13" s="2">
        <v>72.349999999999994</v>
      </c>
      <c r="H13" s="134">
        <v>80</v>
      </c>
      <c r="I13" s="134">
        <v>90</v>
      </c>
      <c r="J13" s="134">
        <v>96.38</v>
      </c>
      <c r="K13" s="134">
        <v>79.31</v>
      </c>
      <c r="L13" s="134">
        <v>75</v>
      </c>
      <c r="M13" s="134">
        <v>85.32</v>
      </c>
      <c r="N13" s="134">
        <v>80.05</v>
      </c>
      <c r="O13" s="134">
        <v>68</v>
      </c>
      <c r="P13" s="134">
        <v>83.75</v>
      </c>
      <c r="Q13" s="134">
        <v>61</v>
      </c>
      <c r="R13" s="2">
        <v>112.5</v>
      </c>
      <c r="S13" s="134">
        <v>95</v>
      </c>
      <c r="T13" s="134">
        <v>66.39</v>
      </c>
      <c r="U13" s="134">
        <v>73.28</v>
      </c>
      <c r="V13" s="134">
        <v>75</v>
      </c>
      <c r="W13" s="134">
        <v>92.1</v>
      </c>
      <c r="X13" s="53">
        <v>83.647619047619045</v>
      </c>
      <c r="Y13" s="9"/>
      <c r="Z13" s="137">
        <f t="shared" si="0"/>
        <v>83.647619047619045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0.68</v>
      </c>
      <c r="E14" s="67">
        <v>0.62</v>
      </c>
      <c r="F14" s="67">
        <v>0.36</v>
      </c>
      <c r="G14" s="68">
        <v>0.57999999999999996</v>
      </c>
      <c r="H14" s="67">
        <v>0.85</v>
      </c>
      <c r="I14" s="67">
        <v>0.59</v>
      </c>
      <c r="J14" s="67">
        <v>0.5</v>
      </c>
      <c r="K14" s="67">
        <v>0.97</v>
      </c>
      <c r="L14" s="67">
        <v>0.55500000000000005</v>
      </c>
      <c r="M14" s="67">
        <v>0.79</v>
      </c>
      <c r="N14" s="67">
        <v>0.88</v>
      </c>
      <c r="O14" s="67">
        <v>0.55000000000000004</v>
      </c>
      <c r="P14" s="67">
        <v>0.45</v>
      </c>
      <c r="Q14" s="67">
        <v>0.5</v>
      </c>
      <c r="R14" s="68">
        <v>0.68</v>
      </c>
      <c r="S14" s="67">
        <v>0.46</v>
      </c>
      <c r="T14" s="67">
        <v>0.66</v>
      </c>
      <c r="U14" s="67">
        <v>0.47</v>
      </c>
      <c r="V14" s="133">
        <v>0.46</v>
      </c>
      <c r="W14" s="67">
        <f>530.24/1000</f>
        <v>0.53024000000000004</v>
      </c>
      <c r="X14" s="54">
        <v>0.6002495238095239</v>
      </c>
      <c r="Y14" s="9"/>
      <c r="Z14" s="137">
        <f t="shared" si="0"/>
        <v>0.6002495238095239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3.08</v>
      </c>
      <c r="F15" s="134">
        <v>1.65</v>
      </c>
      <c r="G15" s="2">
        <v>2.8</v>
      </c>
      <c r="H15" s="134">
        <v>2.64</v>
      </c>
      <c r="I15" s="134">
        <v>2.8</v>
      </c>
      <c r="J15" s="134">
        <v>3.01</v>
      </c>
      <c r="K15" s="134">
        <v>2.23</v>
      </c>
      <c r="L15" s="134">
        <v>2.5649999999999999</v>
      </c>
      <c r="M15" s="134">
        <v>2.85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2.68</v>
      </c>
      <c r="S15" s="134">
        <v>2.39</v>
      </c>
      <c r="T15" s="134">
        <v>4.42</v>
      </c>
      <c r="U15" s="134">
        <v>2.57</v>
      </c>
      <c r="V15" s="132">
        <v>2.2000000000000002</v>
      </c>
      <c r="W15" s="134">
        <v>2.33</v>
      </c>
      <c r="X15" s="53">
        <v>2.6788095238095244</v>
      </c>
      <c r="Y15" s="9"/>
      <c r="Z15" s="137">
        <f t="shared" si="0"/>
        <v>2.6788095238095244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20.73</v>
      </c>
      <c r="E16" s="134">
        <v>23.68</v>
      </c>
      <c r="F16" s="134">
        <v>23.56</v>
      </c>
      <c r="G16" s="2">
        <v>20.84</v>
      </c>
      <c r="H16" s="134">
        <v>26.6</v>
      </c>
      <c r="I16" s="134">
        <v>26</v>
      </c>
      <c r="J16" s="134">
        <v>31.13</v>
      </c>
      <c r="K16" s="134">
        <v>23</v>
      </c>
      <c r="L16" s="134">
        <v>18</v>
      </c>
      <c r="M16" s="134">
        <v>19.079999999999998</v>
      </c>
      <c r="N16" s="134">
        <v>26.79</v>
      </c>
      <c r="O16" s="134">
        <v>24.42</v>
      </c>
      <c r="P16" s="134">
        <v>29.54</v>
      </c>
      <c r="Q16" s="134">
        <v>19.579999999999998</v>
      </c>
      <c r="R16" s="2">
        <v>23.19</v>
      </c>
      <c r="S16" s="134">
        <v>16.670000000000002</v>
      </c>
      <c r="T16" s="134">
        <v>18.78</v>
      </c>
      <c r="U16" s="134">
        <v>21.09</v>
      </c>
      <c r="V16" s="134">
        <v>21.09</v>
      </c>
      <c r="W16" s="134">
        <v>19.399999999999999</v>
      </c>
      <c r="X16" s="53">
        <v>22.876666666666665</v>
      </c>
      <c r="Y16" s="9"/>
      <c r="Z16" s="137">
        <f t="shared" si="0"/>
        <v>22.876666666666665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113.15</v>
      </c>
      <c r="F17" s="134">
        <v>119.65</v>
      </c>
      <c r="G17" s="2">
        <v>110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123.2</v>
      </c>
      <c r="N17" s="134">
        <v>90</v>
      </c>
      <c r="O17" s="134">
        <v>82.5</v>
      </c>
      <c r="P17" s="134">
        <v>91.25</v>
      </c>
      <c r="Q17" s="134">
        <v>137.75</v>
      </c>
      <c r="R17" s="2">
        <v>108</v>
      </c>
      <c r="S17" s="134">
        <v>70.5</v>
      </c>
      <c r="T17" s="134">
        <v>145.94999999999999</v>
      </c>
      <c r="U17" s="134">
        <v>102.1</v>
      </c>
      <c r="V17" s="134">
        <v>68.599999999999994</v>
      </c>
      <c r="W17" s="134">
        <v>109.42</v>
      </c>
      <c r="X17" s="53">
        <v>121.60666666666665</v>
      </c>
      <c r="Y17" s="9"/>
      <c r="Z17" s="137">
        <f t="shared" si="0"/>
        <v>121.60666666666665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334.99</v>
      </c>
      <c r="F18" s="134">
        <v>295.33999999999997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624.33000000000004</v>
      </c>
      <c r="L18" s="134">
        <v>428.495</v>
      </c>
      <c r="M18" s="134">
        <v>457.9</v>
      </c>
      <c r="N18" s="134">
        <v>376.05</v>
      </c>
      <c r="O18" s="134">
        <v>282.5</v>
      </c>
      <c r="P18" s="134">
        <v>235.1</v>
      </c>
      <c r="Q18" s="134">
        <v>460</v>
      </c>
      <c r="R18" s="2">
        <v>542.91999999999996</v>
      </c>
      <c r="S18" s="134">
        <v>425</v>
      </c>
      <c r="T18" s="134">
        <v>1025.3800000000001</v>
      </c>
      <c r="U18" s="134">
        <v>464</v>
      </c>
      <c r="V18" s="134">
        <v>50</v>
      </c>
      <c r="W18" s="134">
        <v>350.28</v>
      </c>
      <c r="X18" s="53">
        <v>422.49833333333345</v>
      </c>
      <c r="Y18" s="9"/>
      <c r="Z18" s="137">
        <f t="shared" si="0"/>
        <v>422.49833333333345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317.18</v>
      </c>
      <c r="F19" s="2">
        <v>279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366</v>
      </c>
      <c r="L19" s="2">
        <v>266.94499999999999</v>
      </c>
      <c r="M19" s="2">
        <v>245.26</v>
      </c>
      <c r="N19" s="134">
        <v>318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225.95</v>
      </c>
      <c r="U19" s="134">
        <v>275.7</v>
      </c>
      <c r="V19" s="134">
        <v>174</v>
      </c>
      <c r="W19" s="134">
        <v>284.89999999999998</v>
      </c>
      <c r="X19" s="53">
        <v>289.99119047619047</v>
      </c>
      <c r="Y19" s="9"/>
      <c r="Z19" s="137">
        <f t="shared" si="0"/>
        <v>289.99119047619047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60.4</v>
      </c>
      <c r="F20" s="134">
        <v>62.9</v>
      </c>
      <c r="G20" s="2">
        <v>59</v>
      </c>
      <c r="H20" s="134">
        <v>85</v>
      </c>
      <c r="I20" s="134">
        <v>60</v>
      </c>
      <c r="J20" s="134">
        <v>68.16</v>
      </c>
      <c r="K20" s="134">
        <v>69</v>
      </c>
      <c r="L20" s="134">
        <v>46.5</v>
      </c>
      <c r="M20" s="134">
        <v>71.930000000000007</v>
      </c>
      <c r="N20" s="134">
        <v>58.02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43.3</v>
      </c>
      <c r="U20" s="134">
        <v>38.42</v>
      </c>
      <c r="V20" s="134">
        <v>48.95</v>
      </c>
      <c r="W20" s="134">
        <v>42.13</v>
      </c>
      <c r="X20" s="53">
        <v>60.670476190476187</v>
      </c>
      <c r="Y20" s="9"/>
      <c r="Z20" s="137">
        <f t="shared" si="0"/>
        <v>60.670476190476187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23.25</v>
      </c>
      <c r="E21" s="134">
        <v>17.78</v>
      </c>
      <c r="F21" s="134">
        <v>21.15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26.49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23.37</v>
      </c>
      <c r="U21" s="134">
        <v>16.600000000000001</v>
      </c>
      <c r="V21" s="134">
        <v>18</v>
      </c>
      <c r="W21" s="134">
        <v>17.61</v>
      </c>
      <c r="X21" s="53">
        <v>25.066666666666666</v>
      </c>
      <c r="Y21" s="9"/>
      <c r="Z21" s="137">
        <f t="shared" si="0"/>
        <v>25.066666666666666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307</v>
      </c>
      <c r="F22" s="134">
        <v>318</v>
      </c>
      <c r="G22" s="2">
        <v>399.08</v>
      </c>
      <c r="H22" s="134">
        <v>432.76</v>
      </c>
      <c r="I22" s="134">
        <v>362</v>
      </c>
      <c r="J22" s="134">
        <v>400.74</v>
      </c>
      <c r="K22" s="134">
        <v>388</v>
      </c>
      <c r="L22" s="134">
        <v>370</v>
      </c>
      <c r="M22" s="134">
        <v>456.3</v>
      </c>
      <c r="N22" s="134">
        <v>298.44</v>
      </c>
      <c r="O22" s="134">
        <v>331</v>
      </c>
      <c r="P22" s="134">
        <v>611.64</v>
      </c>
      <c r="Q22" s="134">
        <v>752</v>
      </c>
      <c r="R22" s="2">
        <v>307.93</v>
      </c>
      <c r="S22" s="134">
        <v>353.8</v>
      </c>
      <c r="T22" s="134">
        <v>1236.21</v>
      </c>
      <c r="U22" s="134">
        <v>581.66999999999996</v>
      </c>
      <c r="V22" s="134">
        <v>271.5</v>
      </c>
      <c r="W22" s="134">
        <v>315.52999999999997</v>
      </c>
      <c r="X22" s="53">
        <v>456.14523809523814</v>
      </c>
      <c r="Y22" s="9"/>
      <c r="Z22" s="137">
        <f t="shared" si="0"/>
        <v>456.14523809523814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9.4700000000000006</v>
      </c>
      <c r="F23" s="134">
        <v>9.7200000000000006</v>
      </c>
      <c r="G23" s="2">
        <v>11.5</v>
      </c>
      <c r="H23" s="134">
        <v>19.5</v>
      </c>
      <c r="I23" s="134">
        <v>15</v>
      </c>
      <c r="J23" s="134">
        <v>30.88</v>
      </c>
      <c r="K23" s="134">
        <v>14.8</v>
      </c>
      <c r="L23" s="134">
        <v>21</v>
      </c>
      <c r="M23" s="134">
        <v>24.31</v>
      </c>
      <c r="N23" s="134">
        <v>13.36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16.85857142857143</v>
      </c>
      <c r="Y23" s="9"/>
      <c r="Z23" s="137">
        <f t="shared" si="0"/>
        <v>16.85857142857143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74.52</v>
      </c>
      <c r="F24" s="134">
        <v>78</v>
      </c>
      <c r="G24" s="2">
        <v>55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93.53</v>
      </c>
      <c r="N24" s="134">
        <v>81.44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78</v>
      </c>
      <c r="U24" s="134">
        <v>90.29</v>
      </c>
      <c r="V24" s="134">
        <v>102</v>
      </c>
      <c r="W24" s="134">
        <v>61.58</v>
      </c>
      <c r="X24" s="53">
        <v>86.450952380952387</v>
      </c>
      <c r="Y24" s="9"/>
      <c r="Z24" s="137">
        <f t="shared" si="0"/>
        <v>86.450952380952387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7.09</v>
      </c>
      <c r="E25" s="134">
        <v>6.82</v>
      </c>
      <c r="F25" s="134">
        <v>5.17</v>
      </c>
      <c r="G25" s="2">
        <v>11.94</v>
      </c>
      <c r="H25" s="134">
        <v>14.73</v>
      </c>
      <c r="I25" s="134">
        <v>6</v>
      </c>
      <c r="J25" s="134">
        <v>10.25</v>
      </c>
      <c r="K25" s="134">
        <v>13.83</v>
      </c>
      <c r="L25" s="134">
        <v>11.055</v>
      </c>
      <c r="M25" s="134">
        <v>11.21</v>
      </c>
      <c r="N25" s="134">
        <v>6.68</v>
      </c>
      <c r="O25" s="134">
        <v>5.43</v>
      </c>
      <c r="P25" s="134">
        <v>6.99</v>
      </c>
      <c r="Q25" s="134">
        <v>16.27</v>
      </c>
      <c r="R25" s="2">
        <v>12.65</v>
      </c>
      <c r="S25" s="134">
        <v>9.2799999999999994</v>
      </c>
      <c r="T25" s="134">
        <v>26.54</v>
      </c>
      <c r="U25" s="134">
        <v>13.53</v>
      </c>
      <c r="V25" s="134">
        <v>7.03</v>
      </c>
      <c r="W25" s="134">
        <f>192.43/18</f>
        <v>10.690555555555555</v>
      </c>
      <c r="X25" s="53">
        <v>10.508835978835979</v>
      </c>
      <c r="Y25" s="9"/>
      <c r="Z25" s="137">
        <f t="shared" si="0"/>
        <v>10.508835978835979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10.199999999999999</v>
      </c>
      <c r="F26" s="134">
        <v>5.14</v>
      </c>
      <c r="G26" s="2">
        <v>5.97</v>
      </c>
      <c r="H26" s="134">
        <v>11.8</v>
      </c>
      <c r="I26" s="134">
        <v>5.2</v>
      </c>
      <c r="J26" s="134">
        <v>8.58</v>
      </c>
      <c r="K26" s="134">
        <v>9.11</v>
      </c>
      <c r="L26" s="134">
        <v>12.25</v>
      </c>
      <c r="M26" s="134">
        <v>9.0500000000000007</v>
      </c>
      <c r="N26" s="2">
        <v>6.39</v>
      </c>
      <c r="O26" s="134">
        <v>3.14</v>
      </c>
      <c r="P26" s="134">
        <v>17.899999999999999</v>
      </c>
      <c r="Q26" s="134">
        <v>9.16</v>
      </c>
      <c r="R26" s="2">
        <v>11.41</v>
      </c>
      <c r="S26" s="134">
        <v>21.94</v>
      </c>
      <c r="T26" s="134">
        <v>20.239999999999998</v>
      </c>
      <c r="U26" s="134">
        <v>9.6</v>
      </c>
      <c r="V26" s="134">
        <v>6.5</v>
      </c>
      <c r="W26" s="134">
        <v>8.34</v>
      </c>
      <c r="X26" s="53">
        <v>10.059047619047618</v>
      </c>
      <c r="Y26" s="9"/>
      <c r="Z26" s="137">
        <f t="shared" si="0"/>
        <v>10.059047619047618</v>
      </c>
      <c r="AA26" s="141"/>
    </row>
    <row r="27" spans="1:27" ht="11.25" x14ac:dyDescent="0.2">
      <c r="A27" s="29" t="s">
        <v>109</v>
      </c>
      <c r="B27" s="120" t="s">
        <v>96</v>
      </c>
      <c r="C27" s="19">
        <v>1.24</v>
      </c>
      <c r="D27" s="19">
        <v>1.18</v>
      </c>
      <c r="E27" s="133">
        <v>1.1499999999999999</v>
      </c>
      <c r="F27" s="19">
        <v>0.89</v>
      </c>
      <c r="G27" s="18">
        <v>0.98</v>
      </c>
      <c r="H27" s="19">
        <v>1.22</v>
      </c>
      <c r="I27" s="19">
        <v>0.8</v>
      </c>
      <c r="J27" s="19">
        <v>1.1299999999999999</v>
      </c>
      <c r="K27" s="19">
        <v>1.17</v>
      </c>
      <c r="L27" s="19">
        <v>1.28</v>
      </c>
      <c r="M27" s="19">
        <v>0.99</v>
      </c>
      <c r="N27" s="19">
        <v>1.42</v>
      </c>
      <c r="O27" s="19">
        <v>1.29</v>
      </c>
      <c r="P27" s="19">
        <v>1.56</v>
      </c>
      <c r="Q27" s="19">
        <v>1.1599999999999999</v>
      </c>
      <c r="R27" s="18">
        <v>1.08</v>
      </c>
      <c r="S27" s="18">
        <v>1.17</v>
      </c>
      <c r="T27" s="18">
        <v>1.43</v>
      </c>
      <c r="U27" s="19">
        <v>1.07</v>
      </c>
      <c r="V27" s="133">
        <v>0.83</v>
      </c>
      <c r="W27" s="19">
        <f>88.92/100</f>
        <v>0.88919999999999999</v>
      </c>
      <c r="X27" s="54">
        <v>1.1394857142857142</v>
      </c>
      <c r="Y27" s="9"/>
      <c r="Z27" s="137">
        <f t="shared" si="0"/>
        <v>1.1394857142857142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61.45</v>
      </c>
      <c r="E28" s="135">
        <v>61.19</v>
      </c>
      <c r="F28" s="134">
        <v>80</v>
      </c>
      <c r="G28" s="2">
        <v>43.14</v>
      </c>
      <c r="H28" s="134">
        <v>78</v>
      </c>
      <c r="I28" s="134">
        <v>68</v>
      </c>
      <c r="J28" s="134">
        <v>84.32</v>
      </c>
      <c r="K28" s="134">
        <v>88.76</v>
      </c>
      <c r="L28" s="134">
        <v>82</v>
      </c>
      <c r="M28" s="134">
        <v>79.14</v>
      </c>
      <c r="N28" s="134">
        <v>66.81</v>
      </c>
      <c r="O28" s="134">
        <v>66.31</v>
      </c>
      <c r="P28" s="134">
        <v>172.39</v>
      </c>
      <c r="Q28" s="134">
        <v>115.4</v>
      </c>
      <c r="R28" s="2">
        <v>89.8</v>
      </c>
      <c r="S28" s="134">
        <v>69.31</v>
      </c>
      <c r="T28" s="134">
        <v>108.04</v>
      </c>
      <c r="U28" s="134">
        <v>99.52</v>
      </c>
      <c r="V28" s="134">
        <v>44.16</v>
      </c>
      <c r="W28" s="134">
        <v>70.45</v>
      </c>
      <c r="X28" s="53">
        <v>82.917619047619056</v>
      </c>
      <c r="Y28" s="9"/>
      <c r="Z28" s="137">
        <f t="shared" si="0"/>
        <v>82.917619047619056</v>
      </c>
      <c r="AA28" s="141"/>
    </row>
    <row r="29" spans="1:27" ht="11.25" x14ac:dyDescent="0.2">
      <c r="A29" s="29" t="s">
        <v>40</v>
      </c>
      <c r="B29" s="120" t="s">
        <v>94</v>
      </c>
      <c r="C29" s="134">
        <v>536.51</v>
      </c>
      <c r="D29" s="134">
        <v>220</v>
      </c>
      <c r="E29" s="134">
        <v>198.49</v>
      </c>
      <c r="F29" s="134">
        <v>251.98</v>
      </c>
      <c r="G29" s="2">
        <v>169</v>
      </c>
      <c r="H29" s="134">
        <v>280</v>
      </c>
      <c r="I29" s="134">
        <v>167.95</v>
      </c>
      <c r="J29" s="134">
        <v>310.06</v>
      </c>
      <c r="K29" s="134">
        <v>305.5</v>
      </c>
      <c r="L29" s="134">
        <v>272</v>
      </c>
      <c r="M29" s="134">
        <v>299.89999999999998</v>
      </c>
      <c r="N29" s="134">
        <v>231.1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280.73</v>
      </c>
      <c r="U29" s="134">
        <v>252.96</v>
      </c>
      <c r="V29" s="134">
        <v>189.5</v>
      </c>
      <c r="W29" s="134">
        <v>187.69</v>
      </c>
      <c r="X29" s="53">
        <v>256.89047619047614</v>
      </c>
      <c r="Y29" s="9"/>
      <c r="Z29" s="137">
        <f t="shared" si="0"/>
        <v>256.89047619047614</v>
      </c>
      <c r="AA29" s="141"/>
    </row>
    <row r="30" spans="1:27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42.16</v>
      </c>
      <c r="F30" s="134">
        <v>35.35</v>
      </c>
      <c r="G30" s="2">
        <v>31.88</v>
      </c>
      <c r="H30" s="134">
        <v>54.5</v>
      </c>
      <c r="I30" s="134">
        <v>29</v>
      </c>
      <c r="J30" s="134">
        <v>86.56</v>
      </c>
      <c r="K30" s="134">
        <v>55.11</v>
      </c>
      <c r="L30" s="134">
        <v>43.75</v>
      </c>
      <c r="M30" s="134">
        <v>57.9</v>
      </c>
      <c r="N30" s="134">
        <v>42.61</v>
      </c>
      <c r="O30" s="134">
        <v>36</v>
      </c>
      <c r="P30" s="134">
        <v>87.21</v>
      </c>
      <c r="Q30" s="134">
        <v>45.56</v>
      </c>
      <c r="R30" s="2">
        <v>47.83</v>
      </c>
      <c r="S30" s="134">
        <v>38.39</v>
      </c>
      <c r="T30" s="134">
        <v>51.01</v>
      </c>
      <c r="U30" s="134">
        <v>28.52</v>
      </c>
      <c r="V30" s="134">
        <v>32.5</v>
      </c>
      <c r="W30" s="134">
        <v>68.180000000000007</v>
      </c>
      <c r="X30" s="53">
        <v>50.0395238095238</v>
      </c>
      <c r="Y30" s="9"/>
      <c r="Z30" s="137">
        <f>AVERAGE(C30:W30)</f>
        <v>50.039523809523814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</v>
      </c>
      <c r="E31" s="134">
        <v>47.31</v>
      </c>
      <c r="F31" s="134">
        <v>55.8</v>
      </c>
      <c r="G31" s="2">
        <v>47.18</v>
      </c>
      <c r="H31" s="134">
        <v>52.9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59.97</v>
      </c>
      <c r="N31" s="134">
        <v>53</v>
      </c>
      <c r="O31" s="134">
        <v>34.33</v>
      </c>
      <c r="P31" s="134">
        <v>64.64</v>
      </c>
      <c r="Q31" s="134">
        <v>56.5</v>
      </c>
      <c r="R31" s="2">
        <v>54.41</v>
      </c>
      <c r="S31" s="134">
        <v>28.06</v>
      </c>
      <c r="T31" s="134">
        <v>56.1</v>
      </c>
      <c r="U31" s="134">
        <v>63.63</v>
      </c>
      <c r="V31" s="134">
        <v>55.66</v>
      </c>
      <c r="W31" s="134">
        <v>45.65</v>
      </c>
      <c r="X31" s="53">
        <v>50.802142857142861</v>
      </c>
      <c r="Y31" s="9"/>
      <c r="Z31" s="137">
        <f t="shared" si="0"/>
        <v>50.802142857142861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29.09</v>
      </c>
      <c r="F32" s="134">
        <v>22.59</v>
      </c>
      <c r="G32" s="2">
        <v>22.98</v>
      </c>
      <c r="H32" s="134">
        <v>34.130000000000003</v>
      </c>
      <c r="I32" s="134">
        <v>18.22</v>
      </c>
      <c r="J32" s="134">
        <v>29.69</v>
      </c>
      <c r="K32" s="134">
        <v>28.5</v>
      </c>
      <c r="L32" s="134">
        <v>33</v>
      </c>
      <c r="M32" s="134">
        <v>23.45</v>
      </c>
      <c r="N32" s="134">
        <v>24.98</v>
      </c>
      <c r="O32" s="134">
        <v>20.83</v>
      </c>
      <c r="P32" s="134">
        <v>37.340000000000003</v>
      </c>
      <c r="Q32" s="134">
        <v>26</v>
      </c>
      <c r="R32" s="2">
        <v>37.58</v>
      </c>
      <c r="S32" s="2">
        <v>24.2</v>
      </c>
      <c r="T32" s="2">
        <v>31.04</v>
      </c>
      <c r="U32" s="134">
        <v>26.3</v>
      </c>
      <c r="V32" s="134">
        <v>24.5</v>
      </c>
      <c r="W32" s="134">
        <v>25.82</v>
      </c>
      <c r="X32" s="53">
        <v>27.497142857142858</v>
      </c>
      <c r="Y32" s="9"/>
      <c r="Z32" s="137">
        <f t="shared" si="0"/>
        <v>27.497142857142858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138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17.989999999999998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20.927600000000002</v>
      </c>
      <c r="U34" s="2">
        <v>32.83</v>
      </c>
      <c r="V34" s="2">
        <v>16.531904999999998</v>
      </c>
      <c r="W34" s="134">
        <v>23.2562</v>
      </c>
      <c r="X34" s="53">
        <v>21.085901666666661</v>
      </c>
      <c r="Y34" s="9"/>
      <c r="Z34" s="137">
        <f>AVERAGE(C34:W34)</f>
        <v>21.085901666666661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14.15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</v>
      </c>
      <c r="N35" s="134">
        <v>12.86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16.913699999999999</v>
      </c>
      <c r="U35" s="2">
        <v>20.52</v>
      </c>
      <c r="V35" s="2">
        <v>11.844125</v>
      </c>
      <c r="W35" s="134">
        <v>18.982399999999998</v>
      </c>
      <c r="X35" s="53">
        <v>14.700155666666666</v>
      </c>
      <c r="Y35" s="9"/>
      <c r="Z35" s="137">
        <f>AVERAGE(C35:W35)</f>
        <v>14.700155666666666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75.040000000000006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30.33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81.415400000000005</v>
      </c>
      <c r="U37" s="134">
        <v>42.93</v>
      </c>
      <c r="V37" s="134">
        <v>40.28</v>
      </c>
      <c r="W37" s="134">
        <v>52.74</v>
      </c>
      <c r="X37" s="53">
        <v>62.238958428571429</v>
      </c>
      <c r="Y37" s="9"/>
      <c r="Z37" s="137">
        <f>AVERAGE(C37:W37)</f>
        <v>62.238958428571429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10.130000000000001</v>
      </c>
      <c r="F39" s="20">
        <v>7.89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25.55</v>
      </c>
      <c r="N39" s="20">
        <v>18.7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216.86/30</f>
        <v>7.2286666666666672</v>
      </c>
      <c r="X39" s="57">
        <v>17.312146913650789</v>
      </c>
      <c r="Y39" s="9"/>
      <c r="Z39" s="137">
        <f>AVERAGE(C39:W39)</f>
        <v>17.312146913650789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220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7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7" ht="12" x14ac:dyDescent="0.2">
      <c r="A3" s="155" t="s">
        <v>269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7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</v>
      </c>
      <c r="D8" s="134">
        <v>54.79</v>
      </c>
      <c r="E8" s="134">
        <v>42.71</v>
      </c>
      <c r="F8" s="134">
        <v>44.73</v>
      </c>
      <c r="G8" s="2">
        <v>31.75</v>
      </c>
      <c r="H8" s="134">
        <v>55</v>
      </c>
      <c r="I8" s="134">
        <v>29.6</v>
      </c>
      <c r="J8" s="134">
        <v>44.14</v>
      </c>
      <c r="K8" s="134">
        <v>32.79</v>
      </c>
      <c r="L8" s="134">
        <v>38.51</v>
      </c>
      <c r="M8" s="134">
        <v>39.04</v>
      </c>
      <c r="N8" s="134">
        <v>46.03</v>
      </c>
      <c r="O8" s="134">
        <v>40.31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40.629523809523818</v>
      </c>
      <c r="Y8" s="9"/>
      <c r="Z8" s="137">
        <f t="shared" ref="Z8:Z32" si="0">AVERAGE(C8:W8)</f>
        <v>40.629523809523818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3.8</v>
      </c>
      <c r="F9" s="19">
        <v>3.57</v>
      </c>
      <c r="G9" s="18">
        <v>3.36</v>
      </c>
      <c r="H9" s="19">
        <v>3.83</v>
      </c>
      <c r="I9" s="19">
        <v>3.65</v>
      </c>
      <c r="J9" s="19">
        <v>3.83</v>
      </c>
      <c r="K9" s="19">
        <v>3.8</v>
      </c>
      <c r="L9" s="19">
        <v>4.375</v>
      </c>
      <c r="M9" s="19">
        <v>4.12</v>
      </c>
      <c r="N9" s="19">
        <v>4.7</v>
      </c>
      <c r="O9" s="19">
        <v>3.29</v>
      </c>
      <c r="P9" s="19">
        <v>4.21</v>
      </c>
      <c r="Q9" s="19">
        <v>3.88</v>
      </c>
      <c r="R9" s="18">
        <v>4.38</v>
      </c>
      <c r="S9" s="19">
        <v>5.38</v>
      </c>
      <c r="T9" s="19">
        <v>4.82</v>
      </c>
      <c r="U9" s="19">
        <v>4.91</v>
      </c>
      <c r="V9" s="19">
        <v>4.3</v>
      </c>
      <c r="W9" s="19">
        <v>4.25</v>
      </c>
      <c r="X9" s="54">
        <v>4.1359523809523813</v>
      </c>
      <c r="Y9" s="9"/>
      <c r="Z9" s="137">
        <f t="shared" si="0"/>
        <v>4.1359523809523813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270.5</v>
      </c>
      <c r="F10" s="134">
        <v>270</v>
      </c>
      <c r="G10" s="2">
        <v>263</v>
      </c>
      <c r="H10" s="134">
        <v>297</v>
      </c>
      <c r="I10" s="134">
        <v>308.45</v>
      </c>
      <c r="J10" s="134">
        <v>383.16</v>
      </c>
      <c r="K10" s="134">
        <v>288.64999999999998</v>
      </c>
      <c r="L10" s="134">
        <v>285</v>
      </c>
      <c r="M10" s="134">
        <v>353.75</v>
      </c>
      <c r="N10" s="134">
        <v>436.63</v>
      </c>
      <c r="O10" s="134">
        <v>240</v>
      </c>
      <c r="P10" s="134">
        <v>292.67</v>
      </c>
      <c r="Q10" s="134">
        <v>280</v>
      </c>
      <c r="R10" s="2">
        <v>303.75</v>
      </c>
      <c r="S10" s="134">
        <v>418.75</v>
      </c>
      <c r="T10" s="134">
        <v>343.33</v>
      </c>
      <c r="U10" s="134">
        <v>274.89999999999998</v>
      </c>
      <c r="V10" s="134">
        <v>250</v>
      </c>
      <c r="W10" s="134">
        <v>296.35000000000002</v>
      </c>
      <c r="X10" s="53">
        <v>314.06619047619046</v>
      </c>
      <c r="Y10" s="9"/>
      <c r="Z10" s="137">
        <f t="shared" si="0"/>
        <v>314.06619047619046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21.92/50</f>
        <v>0.43840000000000001</v>
      </c>
      <c r="F11" s="19">
        <f>21.04/50</f>
        <v>0.42080000000000001</v>
      </c>
      <c r="G11" s="18">
        <f>17.4/50</f>
        <v>0.34799999999999998</v>
      </c>
      <c r="H11" s="19">
        <f>17.8/50</f>
        <v>0.35600000000000004</v>
      </c>
      <c r="I11" s="19">
        <f>18/50</f>
        <v>0.36</v>
      </c>
      <c r="J11" s="19">
        <f>26.5/50</f>
        <v>0.53</v>
      </c>
      <c r="K11" s="19">
        <f>16.9/50</f>
        <v>0.33799999999999997</v>
      </c>
      <c r="L11" s="19">
        <v>0.42</v>
      </c>
      <c r="M11" s="19">
        <f>25.22/50</f>
        <v>0.50439999999999996</v>
      </c>
      <c r="N11" s="19">
        <f>28.95/50</f>
        <v>0.57899999999999996</v>
      </c>
      <c r="O11" s="19">
        <f>20/50</f>
        <v>0.4</v>
      </c>
      <c r="P11" s="19">
        <f>21.33/50</f>
        <v>0.42659999999999998</v>
      </c>
      <c r="Q11" s="19">
        <f>20.8/50</f>
        <v>0.41600000000000004</v>
      </c>
      <c r="R11" s="18">
        <f>22.5/50</f>
        <v>0.45</v>
      </c>
      <c r="S11" s="19">
        <v>0.65</v>
      </c>
      <c r="T11" s="19">
        <v>0.54</v>
      </c>
      <c r="U11" s="19">
        <f>22.34/50</f>
        <v>0.44679999999999997</v>
      </c>
      <c r="V11" s="136">
        <v>0.41</v>
      </c>
      <c r="W11" s="19">
        <f>21.07/50</f>
        <v>0.4214</v>
      </c>
      <c r="X11" s="54">
        <v>0.45025714285714291</v>
      </c>
      <c r="Y11" s="9"/>
      <c r="Z11" s="137">
        <f t="shared" si="0"/>
        <v>0.45025714285714291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58.55</v>
      </c>
      <c r="F12" s="134">
        <v>51.5</v>
      </c>
      <c r="G12" s="2">
        <v>73.099999999999994</v>
      </c>
      <c r="H12" s="134">
        <v>72.5</v>
      </c>
      <c r="I12" s="134">
        <v>85</v>
      </c>
      <c r="J12" s="134">
        <v>74.959999999999994</v>
      </c>
      <c r="K12" s="134">
        <v>80.5</v>
      </c>
      <c r="L12" s="134">
        <v>48</v>
      </c>
      <c r="M12" s="134">
        <v>68.45</v>
      </c>
      <c r="N12" s="134">
        <v>44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66.459999999999994</v>
      </c>
      <c r="U12" s="134">
        <v>69.12</v>
      </c>
      <c r="V12" s="134">
        <v>33</v>
      </c>
      <c r="W12" s="134">
        <v>95.17</v>
      </c>
      <c r="X12" s="53">
        <v>63.225714285714297</v>
      </c>
      <c r="Y12" s="9"/>
      <c r="Z12" s="137">
        <f t="shared" si="0"/>
        <v>63.225714285714297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75.3</v>
      </c>
      <c r="F13" s="134">
        <v>75</v>
      </c>
      <c r="G13" s="2">
        <v>70.25</v>
      </c>
      <c r="H13" s="134">
        <v>79.5</v>
      </c>
      <c r="I13" s="134">
        <v>85</v>
      </c>
      <c r="J13" s="134">
        <v>96.38</v>
      </c>
      <c r="K13" s="134">
        <v>79.31</v>
      </c>
      <c r="L13" s="134">
        <v>74.45</v>
      </c>
      <c r="M13" s="134">
        <v>85.3</v>
      </c>
      <c r="N13" s="134">
        <v>79.900000000000006</v>
      </c>
      <c r="O13" s="134">
        <v>68</v>
      </c>
      <c r="P13" s="134">
        <v>81.33</v>
      </c>
      <c r="Q13" s="134">
        <v>61</v>
      </c>
      <c r="R13" s="2">
        <v>112.5</v>
      </c>
      <c r="S13" s="134">
        <v>95</v>
      </c>
      <c r="T13" s="134">
        <v>65.459999999999994</v>
      </c>
      <c r="U13" s="134">
        <v>73.28</v>
      </c>
      <c r="V13" s="134">
        <v>75</v>
      </c>
      <c r="W13" s="134">
        <v>91.76</v>
      </c>
      <c r="X13" s="53">
        <v>83.224761904761905</v>
      </c>
      <c r="Y13" s="9"/>
      <c r="Z13" s="137">
        <f t="shared" si="0"/>
        <v>83.224761904761905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0.54</v>
      </c>
      <c r="F14" s="67">
        <v>0.35</v>
      </c>
      <c r="G14" s="68">
        <v>0.5</v>
      </c>
      <c r="H14" s="67">
        <v>0.84</v>
      </c>
      <c r="I14" s="67">
        <v>0.51</v>
      </c>
      <c r="J14" s="67">
        <v>0.48</v>
      </c>
      <c r="K14" s="67">
        <v>0.97</v>
      </c>
      <c r="L14" s="67">
        <v>0.55500000000000005</v>
      </c>
      <c r="M14" s="67">
        <v>0.78</v>
      </c>
      <c r="N14" s="67">
        <v>0.87</v>
      </c>
      <c r="O14" s="67">
        <v>0.5</v>
      </c>
      <c r="P14" s="67">
        <v>0.36</v>
      </c>
      <c r="Q14" s="67">
        <v>0.5</v>
      </c>
      <c r="R14" s="68">
        <v>0.66</v>
      </c>
      <c r="S14" s="67">
        <v>0.43</v>
      </c>
      <c r="T14" s="67">
        <v>0.66</v>
      </c>
      <c r="U14" s="67">
        <v>0.47</v>
      </c>
      <c r="V14" s="133">
        <v>0.46</v>
      </c>
      <c r="W14" s="67">
        <f>527.09/1000</f>
        <v>0.52709000000000006</v>
      </c>
      <c r="X14" s="54">
        <v>0.57200428571428574</v>
      </c>
      <c r="Y14" s="9"/>
      <c r="Z14" s="137">
        <f t="shared" si="0"/>
        <v>0.57200428571428574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3.2</v>
      </c>
      <c r="F15" s="134">
        <v>1.68</v>
      </c>
      <c r="G15" s="2">
        <v>2.4900000000000002</v>
      </c>
      <c r="H15" s="134">
        <v>2.5499999999999998</v>
      </c>
      <c r="I15" s="134">
        <v>2.61</v>
      </c>
      <c r="J15" s="134">
        <v>2.98</v>
      </c>
      <c r="K15" s="134">
        <v>2.23</v>
      </c>
      <c r="L15" s="134">
        <v>2.5649999999999999</v>
      </c>
      <c r="M15" s="134">
        <v>2.84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2.54</v>
      </c>
      <c r="S15" s="134">
        <v>2.39</v>
      </c>
      <c r="T15" s="134">
        <v>4.3899999999999997</v>
      </c>
      <c r="U15" s="134">
        <v>2.57</v>
      </c>
      <c r="V15" s="132">
        <v>2.2000000000000002</v>
      </c>
      <c r="W15" s="134">
        <v>2.3199999999999998</v>
      </c>
      <c r="X15" s="53">
        <v>2.6450000000000005</v>
      </c>
      <c r="Y15" s="9"/>
      <c r="Z15" s="137">
        <f t="shared" si="0"/>
        <v>2.6450000000000005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21.18</v>
      </c>
      <c r="E16" s="134">
        <v>24.7</v>
      </c>
      <c r="F16" s="134">
        <v>23.56</v>
      </c>
      <c r="G16" s="2">
        <v>20.86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19.05</v>
      </c>
      <c r="N16" s="134">
        <v>26.5</v>
      </c>
      <c r="O16" s="134">
        <v>24.42</v>
      </c>
      <c r="P16" s="134">
        <v>30.4</v>
      </c>
      <c r="Q16" s="134">
        <v>19.579999999999998</v>
      </c>
      <c r="R16" s="2">
        <v>23.19</v>
      </c>
      <c r="S16" s="134">
        <v>16.350000000000001</v>
      </c>
      <c r="T16" s="134">
        <v>19.100000000000001</v>
      </c>
      <c r="U16" s="134">
        <v>21.09</v>
      </c>
      <c r="V16" s="134">
        <v>21.09</v>
      </c>
      <c r="W16" s="134">
        <v>19.2</v>
      </c>
      <c r="X16" s="53">
        <v>22.980476190476189</v>
      </c>
      <c r="Y16" s="9"/>
      <c r="Z16" s="137">
        <f t="shared" si="0"/>
        <v>22.980476190476189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100.68</v>
      </c>
      <c r="F17" s="134">
        <v>119.65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123.1</v>
      </c>
      <c r="N17" s="134">
        <v>90</v>
      </c>
      <c r="O17" s="134">
        <v>82.5</v>
      </c>
      <c r="P17" s="134">
        <v>108.54</v>
      </c>
      <c r="Q17" s="134">
        <v>130.49</v>
      </c>
      <c r="R17" s="2">
        <v>108</v>
      </c>
      <c r="S17" s="134">
        <v>71</v>
      </c>
      <c r="T17" s="134">
        <v>145.18</v>
      </c>
      <c r="U17" s="134">
        <v>101.5</v>
      </c>
      <c r="V17" s="134">
        <v>68.599999999999994</v>
      </c>
      <c r="W17" s="134">
        <v>107.95</v>
      </c>
      <c r="X17" s="53">
        <v>122.04095238095236</v>
      </c>
      <c r="Y17" s="9"/>
      <c r="Z17" s="137">
        <f t="shared" si="0"/>
        <v>122.04095238095236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281.55</v>
      </c>
      <c r="F18" s="134">
        <v>290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599.33000000000004</v>
      </c>
      <c r="L18" s="134">
        <v>428.495</v>
      </c>
      <c r="M18" s="134">
        <v>458</v>
      </c>
      <c r="N18" s="134">
        <v>375.42</v>
      </c>
      <c r="O18" s="134">
        <v>282.5</v>
      </c>
      <c r="P18" s="134">
        <v>220.96</v>
      </c>
      <c r="Q18" s="134">
        <v>455</v>
      </c>
      <c r="R18" s="2">
        <v>542.91999999999996</v>
      </c>
      <c r="S18" s="134">
        <v>410</v>
      </c>
      <c r="T18" s="134">
        <v>1007.71</v>
      </c>
      <c r="U18" s="134">
        <v>457</v>
      </c>
      <c r="V18" s="134">
        <v>50</v>
      </c>
      <c r="W18" s="134">
        <v>350.28</v>
      </c>
      <c r="X18" s="53">
        <v>415.68309523809529</v>
      </c>
      <c r="Y18" s="9"/>
      <c r="Z18" s="137">
        <f t="shared" si="0"/>
        <v>415.68309523809529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313.67</v>
      </c>
      <c r="F19" s="2">
        <v>271.56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359</v>
      </c>
      <c r="L19" s="2">
        <v>266.94499999999999</v>
      </c>
      <c r="M19" s="2">
        <v>245.24</v>
      </c>
      <c r="N19" s="134">
        <v>318.39999999999998</v>
      </c>
      <c r="O19" s="134">
        <v>290</v>
      </c>
      <c r="P19" s="134">
        <v>202.91</v>
      </c>
      <c r="Q19" s="134">
        <v>312</v>
      </c>
      <c r="R19" s="2">
        <v>417</v>
      </c>
      <c r="S19" s="134">
        <v>191</v>
      </c>
      <c r="T19" s="134">
        <v>219.98</v>
      </c>
      <c r="U19" s="134">
        <v>275.7</v>
      </c>
      <c r="V19" s="134">
        <v>174</v>
      </c>
      <c r="W19" s="134">
        <v>284.89999999999998</v>
      </c>
      <c r="X19" s="53">
        <v>286.98309523809519</v>
      </c>
      <c r="Y19" s="9"/>
      <c r="Z19" s="137">
        <f t="shared" si="0"/>
        <v>286.98309523809519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52.92</v>
      </c>
      <c r="F20" s="134">
        <v>62.9</v>
      </c>
      <c r="G20" s="2">
        <v>55.5</v>
      </c>
      <c r="H20" s="134">
        <v>85</v>
      </c>
      <c r="I20" s="134">
        <v>60</v>
      </c>
      <c r="J20" s="134">
        <v>68.16</v>
      </c>
      <c r="K20" s="134">
        <v>67.8</v>
      </c>
      <c r="L20" s="134">
        <v>46.5</v>
      </c>
      <c r="M20" s="134">
        <v>71.900000000000006</v>
      </c>
      <c r="N20" s="134">
        <v>58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43.29</v>
      </c>
      <c r="U20" s="134">
        <v>38.42</v>
      </c>
      <c r="V20" s="134">
        <v>48.95</v>
      </c>
      <c r="W20" s="134">
        <v>42.07</v>
      </c>
      <c r="X20" s="53">
        <v>60.084761904761891</v>
      </c>
      <c r="Y20" s="9"/>
      <c r="Z20" s="137">
        <f t="shared" si="0"/>
        <v>60.084761904761891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24.65</v>
      </c>
      <c r="E21" s="134">
        <v>24.32</v>
      </c>
      <c r="F21" s="134">
        <v>21</v>
      </c>
      <c r="G21" s="2">
        <v>25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26.53</v>
      </c>
      <c r="O21" s="134">
        <v>18.5</v>
      </c>
      <c r="P21" s="134">
        <v>49.9</v>
      </c>
      <c r="Q21" s="134">
        <v>21.9</v>
      </c>
      <c r="R21" s="2">
        <v>23.3</v>
      </c>
      <c r="S21" s="134">
        <v>24.05</v>
      </c>
      <c r="T21" s="134">
        <v>23.85</v>
      </c>
      <c r="U21" s="134">
        <v>16.600000000000001</v>
      </c>
      <c r="V21" s="134">
        <v>18</v>
      </c>
      <c r="W21" s="134">
        <v>17.600000000000001</v>
      </c>
      <c r="X21" s="53">
        <v>25.422857142857143</v>
      </c>
      <c r="Y21" s="9"/>
      <c r="Z21" s="137">
        <f t="shared" si="0"/>
        <v>25.422857142857143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282.75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400.75</v>
      </c>
      <c r="K22" s="134">
        <v>388</v>
      </c>
      <c r="L22" s="134">
        <v>370</v>
      </c>
      <c r="M22" s="134">
        <v>456.5</v>
      </c>
      <c r="N22" s="134">
        <v>298.69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1229.6400000000001</v>
      </c>
      <c r="U22" s="134">
        <v>581.66999999999996</v>
      </c>
      <c r="V22" s="134">
        <v>271.5</v>
      </c>
      <c r="W22" s="134">
        <v>313.72000000000003</v>
      </c>
      <c r="X22" s="53">
        <v>459.46619047619043</v>
      </c>
      <c r="Y22" s="9"/>
      <c r="Z22" s="137">
        <f t="shared" si="0"/>
        <v>459.46619047619043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12.45</v>
      </c>
      <c r="F23" s="134">
        <v>9.59</v>
      </c>
      <c r="G23" s="2">
        <v>10.64</v>
      </c>
      <c r="H23" s="134">
        <v>19</v>
      </c>
      <c r="I23" s="134">
        <v>15</v>
      </c>
      <c r="J23" s="134">
        <v>30.91</v>
      </c>
      <c r="K23" s="134">
        <v>14.16</v>
      </c>
      <c r="L23" s="134">
        <v>21</v>
      </c>
      <c r="M23" s="134">
        <v>24.31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16.880476190476195</v>
      </c>
      <c r="Y23" s="9"/>
      <c r="Z23" s="137">
        <f t="shared" si="0"/>
        <v>16.880476190476195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74.77</v>
      </c>
      <c r="F24" s="134">
        <v>78</v>
      </c>
      <c r="G24" s="2">
        <v>51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93.45</v>
      </c>
      <c r="N24" s="134">
        <v>81.2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76.97</v>
      </c>
      <c r="U24" s="134">
        <v>90.29</v>
      </c>
      <c r="V24" s="134">
        <v>102</v>
      </c>
      <c r="W24" s="134">
        <v>61.05</v>
      </c>
      <c r="X24" s="53">
        <v>86.230476190476196</v>
      </c>
      <c r="Y24" s="9"/>
      <c r="Z24" s="137">
        <f t="shared" si="0"/>
        <v>86.230476190476196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7.04</v>
      </c>
      <c r="E25" s="134">
        <v>6.66</v>
      </c>
      <c r="F25" s="134">
        <v>5.0999999999999996</v>
      </c>
      <c r="G25" s="2">
        <v>12.15</v>
      </c>
      <c r="H25" s="134">
        <v>14.62</v>
      </c>
      <c r="I25" s="134">
        <v>6</v>
      </c>
      <c r="J25" s="134">
        <v>10.25</v>
      </c>
      <c r="K25" s="134">
        <v>13.67</v>
      </c>
      <c r="L25" s="134">
        <v>11.055</v>
      </c>
      <c r="M25" s="134">
        <v>11.2</v>
      </c>
      <c r="N25" s="134">
        <v>6.6</v>
      </c>
      <c r="O25" s="134">
        <v>5.43</v>
      </c>
      <c r="P25" s="134">
        <v>6.99</v>
      </c>
      <c r="Q25" s="134">
        <v>16.149999999999999</v>
      </c>
      <c r="R25" s="2">
        <v>12.65</v>
      </c>
      <c r="S25" s="134">
        <v>9.44</v>
      </c>
      <c r="T25" s="134">
        <v>26.23</v>
      </c>
      <c r="U25" s="134">
        <v>13.53</v>
      </c>
      <c r="V25" s="134">
        <v>7.03</v>
      </c>
      <c r="W25" s="134">
        <f>192.76/18</f>
        <v>10.708888888888888</v>
      </c>
      <c r="X25" s="53">
        <v>10.476375661375659</v>
      </c>
      <c r="Y25" s="9"/>
      <c r="Z25" s="137">
        <f t="shared" si="0"/>
        <v>10.476375661375659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10.41</v>
      </c>
      <c r="F26" s="134">
        <v>5.0999999999999996</v>
      </c>
      <c r="G26" s="2">
        <v>4.72</v>
      </c>
      <c r="H26" s="134">
        <v>11.31</v>
      </c>
      <c r="I26" s="134">
        <v>5.2</v>
      </c>
      <c r="J26" s="134">
        <v>8.66</v>
      </c>
      <c r="K26" s="134">
        <v>9.2200000000000006</v>
      </c>
      <c r="L26" s="134">
        <v>12.25</v>
      </c>
      <c r="M26" s="134">
        <v>9.0399999999999991</v>
      </c>
      <c r="N26" s="2">
        <v>6.35</v>
      </c>
      <c r="O26" s="134">
        <v>3.14</v>
      </c>
      <c r="P26" s="134">
        <v>17.07</v>
      </c>
      <c r="Q26" s="134">
        <v>9.1199999999999992</v>
      </c>
      <c r="R26" s="2">
        <v>11.41</v>
      </c>
      <c r="S26" s="134">
        <v>19.260000000000002</v>
      </c>
      <c r="T26" s="134">
        <v>20.350000000000001</v>
      </c>
      <c r="U26" s="134">
        <v>9.48</v>
      </c>
      <c r="V26" s="134">
        <v>6.5</v>
      </c>
      <c r="W26" s="134">
        <v>8.34</v>
      </c>
      <c r="X26" s="53">
        <v>9.8219047619047615</v>
      </c>
      <c r="Y26" s="9"/>
      <c r="Z26" s="137">
        <f t="shared" si="0"/>
        <v>9.8219047619047615</v>
      </c>
      <c r="AA26" s="141"/>
    </row>
    <row r="27" spans="1:27" ht="11.25" x14ac:dyDescent="0.2">
      <c r="A27" s="29" t="s">
        <v>109</v>
      </c>
      <c r="B27" s="120" t="s">
        <v>96</v>
      </c>
      <c r="C27" s="19">
        <v>1.17</v>
      </c>
      <c r="D27" s="19">
        <v>1.23</v>
      </c>
      <c r="E27" s="133">
        <v>1.1100000000000001</v>
      </c>
      <c r="F27" s="19">
        <v>0.87</v>
      </c>
      <c r="G27" s="18">
        <v>0.85</v>
      </c>
      <c r="H27" s="19">
        <v>1.18</v>
      </c>
      <c r="I27" s="19">
        <v>0.8</v>
      </c>
      <c r="J27" s="19">
        <v>1.1299999999999999</v>
      </c>
      <c r="K27" s="19">
        <v>0.95</v>
      </c>
      <c r="L27" s="19">
        <v>1.07</v>
      </c>
      <c r="M27" s="19">
        <v>0.99</v>
      </c>
      <c r="N27" s="19">
        <v>1.4</v>
      </c>
      <c r="O27" s="19">
        <v>1.1000000000000001</v>
      </c>
      <c r="P27" s="19">
        <v>1.44</v>
      </c>
      <c r="Q27" s="19">
        <v>1.1499999999999999</v>
      </c>
      <c r="R27" s="18">
        <v>0.96</v>
      </c>
      <c r="S27" s="18">
        <v>1.1299999999999999</v>
      </c>
      <c r="T27" s="18">
        <v>1.38</v>
      </c>
      <c r="U27" s="19">
        <v>1.06</v>
      </c>
      <c r="V27" s="133">
        <v>0.83</v>
      </c>
      <c r="W27" s="19">
        <f>86.87/100</f>
        <v>0.86870000000000003</v>
      </c>
      <c r="X27" s="54">
        <v>1.0794619047619045</v>
      </c>
      <c r="Y27" s="9"/>
      <c r="Z27" s="137">
        <f t="shared" si="0"/>
        <v>1.0794619047619045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57.09</v>
      </c>
      <c r="F28" s="134">
        <v>80</v>
      </c>
      <c r="G28" s="2">
        <v>44.17</v>
      </c>
      <c r="H28" s="134">
        <v>76</v>
      </c>
      <c r="I28" s="134">
        <v>68</v>
      </c>
      <c r="J28" s="134">
        <v>84.32</v>
      </c>
      <c r="K28" s="134">
        <v>91.38</v>
      </c>
      <c r="L28" s="134">
        <v>79</v>
      </c>
      <c r="M28" s="134">
        <v>79.13</v>
      </c>
      <c r="N28" s="134">
        <v>66.7</v>
      </c>
      <c r="O28" s="134">
        <v>66.31</v>
      </c>
      <c r="P28" s="134">
        <v>163.72</v>
      </c>
      <c r="Q28" s="134">
        <v>111.7</v>
      </c>
      <c r="R28" s="2">
        <v>75</v>
      </c>
      <c r="S28" s="134">
        <v>69.31</v>
      </c>
      <c r="T28" s="134">
        <v>108.61</v>
      </c>
      <c r="U28" s="134">
        <v>99.52</v>
      </c>
      <c r="V28" s="134">
        <v>44.16</v>
      </c>
      <c r="W28" s="134">
        <v>70.23</v>
      </c>
      <c r="X28" s="53">
        <v>81.441904761904766</v>
      </c>
      <c r="Y28" s="9"/>
      <c r="Z28" s="137">
        <f t="shared" si="0"/>
        <v>81.441904761904766</v>
      </c>
      <c r="AA28" s="141"/>
    </row>
    <row r="29" spans="1:27" ht="11.25" x14ac:dyDescent="0.2">
      <c r="A29" s="29" t="s">
        <v>40</v>
      </c>
      <c r="B29" s="120" t="s">
        <v>94</v>
      </c>
      <c r="C29" s="134">
        <v>541.28</v>
      </c>
      <c r="D29" s="134">
        <v>220</v>
      </c>
      <c r="E29" s="134">
        <v>203.17</v>
      </c>
      <c r="F29" s="134">
        <v>251.67</v>
      </c>
      <c r="G29" s="2">
        <v>169</v>
      </c>
      <c r="H29" s="134">
        <v>273.5</v>
      </c>
      <c r="I29" s="134">
        <v>167.95</v>
      </c>
      <c r="J29" s="134">
        <v>310.06</v>
      </c>
      <c r="K29" s="134">
        <v>307.93</v>
      </c>
      <c r="L29" s="134">
        <v>270</v>
      </c>
      <c r="M29" s="134">
        <v>299.95</v>
      </c>
      <c r="N29" s="134">
        <v>230.18</v>
      </c>
      <c r="O29" s="134">
        <v>231.37</v>
      </c>
      <c r="P29" s="134">
        <v>359.93</v>
      </c>
      <c r="Q29" s="134">
        <v>295.5</v>
      </c>
      <c r="R29" s="2">
        <v>286.23</v>
      </c>
      <c r="S29" s="134">
        <v>116.67</v>
      </c>
      <c r="T29" s="134">
        <v>280.17</v>
      </c>
      <c r="U29" s="134">
        <v>251.71</v>
      </c>
      <c r="V29" s="134">
        <v>189.5</v>
      </c>
      <c r="W29" s="134">
        <v>184.77</v>
      </c>
      <c r="X29" s="53">
        <v>259.07333333333332</v>
      </c>
      <c r="Y29" s="9"/>
      <c r="Z29" s="137">
        <f t="shared" si="0"/>
        <v>259.07333333333332</v>
      </c>
      <c r="AA29" s="141"/>
    </row>
    <row r="30" spans="1:27" ht="11.25" x14ac:dyDescent="0.2">
      <c r="A30" s="29" t="s">
        <v>41</v>
      </c>
      <c r="B30" s="120" t="s">
        <v>94</v>
      </c>
      <c r="C30" s="134">
        <v>83.75</v>
      </c>
      <c r="D30" s="134">
        <v>52.12</v>
      </c>
      <c r="E30" s="134">
        <v>49.46</v>
      </c>
      <c r="F30" s="134">
        <v>34.65</v>
      </c>
      <c r="G30" s="2">
        <v>27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42.18</v>
      </c>
      <c r="O30" s="134">
        <v>36</v>
      </c>
      <c r="P30" s="134">
        <v>87.21</v>
      </c>
      <c r="Q30" s="134">
        <v>45.56</v>
      </c>
      <c r="R30" s="2">
        <v>46.06</v>
      </c>
      <c r="S30" s="134">
        <v>38.39</v>
      </c>
      <c r="T30" s="134">
        <v>49.87</v>
      </c>
      <c r="U30" s="134">
        <v>28.52</v>
      </c>
      <c r="V30" s="134">
        <v>32.5</v>
      </c>
      <c r="W30" s="134">
        <v>67.510000000000005</v>
      </c>
      <c r="X30" s="53">
        <v>49.692857142857143</v>
      </c>
      <c r="Y30" s="9"/>
      <c r="Z30" s="137">
        <f t="shared" si="0"/>
        <v>49.692857142857143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12.15</v>
      </c>
      <c r="E31" s="134">
        <v>47.24</v>
      </c>
      <c r="F31" s="134">
        <v>55.8</v>
      </c>
      <c r="G31" s="2">
        <v>47</v>
      </c>
      <c r="H31" s="134">
        <v>52.2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59.96</v>
      </c>
      <c r="N31" s="134">
        <v>52.93</v>
      </c>
      <c r="O31" s="134">
        <v>34.33</v>
      </c>
      <c r="P31" s="134">
        <v>64.64</v>
      </c>
      <c r="Q31" s="134">
        <v>55.15</v>
      </c>
      <c r="R31" s="2">
        <v>53.52</v>
      </c>
      <c r="S31" s="134">
        <v>28.06</v>
      </c>
      <c r="T31" s="134">
        <v>56.1</v>
      </c>
      <c r="U31" s="134">
        <v>63.19</v>
      </c>
      <c r="V31" s="134">
        <v>55.66</v>
      </c>
      <c r="W31" s="134">
        <v>45.65</v>
      </c>
      <c r="X31" s="53">
        <v>50.627857142857138</v>
      </c>
      <c r="Y31" s="9"/>
      <c r="Z31" s="137">
        <f t="shared" si="0"/>
        <v>50.627857142857138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32.590000000000003</v>
      </c>
      <c r="F32" s="134">
        <v>22.18</v>
      </c>
      <c r="G32" s="2">
        <v>21.32</v>
      </c>
      <c r="H32" s="134">
        <v>34</v>
      </c>
      <c r="I32" s="134">
        <v>18.22</v>
      </c>
      <c r="J32" s="134">
        <v>29.69</v>
      </c>
      <c r="K32" s="134">
        <v>29.5</v>
      </c>
      <c r="L32" s="134">
        <v>32.5</v>
      </c>
      <c r="M32" s="134">
        <v>23.44</v>
      </c>
      <c r="N32" s="134">
        <v>24.95</v>
      </c>
      <c r="O32" s="134">
        <v>20.83</v>
      </c>
      <c r="P32" s="134">
        <v>37.43</v>
      </c>
      <c r="Q32" s="134">
        <v>26</v>
      </c>
      <c r="R32" s="2">
        <v>37.119999999999997</v>
      </c>
      <c r="S32" s="2">
        <v>23.27</v>
      </c>
      <c r="T32" s="2">
        <v>30.67</v>
      </c>
      <c r="U32" s="134">
        <v>26.08</v>
      </c>
      <c r="V32" s="134">
        <v>24.5</v>
      </c>
      <c r="W32" s="134">
        <v>25.5</v>
      </c>
      <c r="X32" s="53">
        <v>27.475714285714286</v>
      </c>
      <c r="Y32" s="9"/>
      <c r="Z32" s="137">
        <f t="shared" si="0"/>
        <v>27.475714285714286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138"/>
      <c r="U33" s="24"/>
      <c r="V33" s="138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23.73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17.72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32.76</v>
      </c>
      <c r="V34" s="2">
        <v>16.531904999999998</v>
      </c>
      <c r="W34" s="134">
        <v>23.017588</v>
      </c>
      <c r="X34" s="53">
        <v>21.057505857142854</v>
      </c>
      <c r="Y34" s="9"/>
      <c r="Z34" s="137">
        <f>AVERAGE(C34:W34)</f>
        <v>21.057505857142854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16.170000000000002</v>
      </c>
      <c r="N35" s="134">
        <v>12.81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16.941400000000002</v>
      </c>
      <c r="U35" s="2">
        <v>20.49</v>
      </c>
      <c r="V35" s="2">
        <v>11.844125</v>
      </c>
      <c r="W35" s="134">
        <v>18.777505999999999</v>
      </c>
      <c r="X35" s="53">
        <v>14.68409880952381</v>
      </c>
      <c r="Y35" s="9"/>
      <c r="Z35" s="137">
        <f>AVERAGE(C35:W35)</f>
        <v>14.68409880952381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84.73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30.21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80.014700000000005</v>
      </c>
      <c r="U37" s="134">
        <v>42.92</v>
      </c>
      <c r="V37" s="134">
        <v>40.28</v>
      </c>
      <c r="W37" s="134">
        <v>52.44</v>
      </c>
      <c r="X37" s="53">
        <v>62.613210809523807</v>
      </c>
      <c r="Y37" s="9"/>
      <c r="Z37" s="137">
        <f>AVERAGE(C37:W37)</f>
        <v>62.613210809523807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138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</v>
      </c>
      <c r="F39" s="20">
        <v>7.89</v>
      </c>
      <c r="G39" s="20">
        <v>10.5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25.54</v>
      </c>
      <c r="N39" s="20">
        <v>18.63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17.288527866031743</v>
      </c>
      <c r="Y39" s="9"/>
      <c r="Z39" s="137">
        <f>AVERAGE(C39:W39)</f>
        <v>17.288527866031743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210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0" sqref="A5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268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61.15</v>
      </c>
      <c r="E8" s="134">
        <v>38.71</v>
      </c>
      <c r="F8" s="134">
        <v>44.73</v>
      </c>
      <c r="G8" s="2">
        <v>32.57</v>
      </c>
      <c r="H8" s="134">
        <v>55</v>
      </c>
      <c r="I8" s="134">
        <v>30.8</v>
      </c>
      <c r="J8" s="134">
        <v>44.1</v>
      </c>
      <c r="K8" s="134">
        <v>32.72</v>
      </c>
      <c r="L8" s="134">
        <v>38.51</v>
      </c>
      <c r="M8" s="134">
        <v>39.049999999999997</v>
      </c>
      <c r="N8" s="134">
        <v>46.05</v>
      </c>
      <c r="O8" s="134">
        <v>35.119999999999997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40.587142857142858</v>
      </c>
      <c r="Y8" s="9"/>
      <c r="Z8" s="137">
        <f t="shared" ref="Z8:Z32" si="0">AVERAGE(C8:W8)</f>
        <v>40.587142857142858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4.25</v>
      </c>
      <c r="F9" s="19">
        <v>3.57</v>
      </c>
      <c r="G9" s="18">
        <v>3.52</v>
      </c>
      <c r="H9" s="19">
        <v>3.83</v>
      </c>
      <c r="I9" s="19">
        <v>3.65</v>
      </c>
      <c r="J9" s="19">
        <v>3.81</v>
      </c>
      <c r="K9" s="19">
        <v>3.8</v>
      </c>
      <c r="L9" s="19">
        <v>4.375</v>
      </c>
      <c r="M9" s="19">
        <v>4.1100000000000003</v>
      </c>
      <c r="N9" s="19">
        <v>4.68</v>
      </c>
      <c r="O9" s="19">
        <v>3.29</v>
      </c>
      <c r="P9" s="19">
        <v>4.21</v>
      </c>
      <c r="Q9" s="19">
        <v>3.94</v>
      </c>
      <c r="R9" s="18">
        <v>4.38</v>
      </c>
      <c r="S9" s="19">
        <v>5.24</v>
      </c>
      <c r="T9" s="19">
        <v>4.82</v>
      </c>
      <c r="U9" s="19">
        <v>4.91</v>
      </c>
      <c r="V9" s="19">
        <v>4.3</v>
      </c>
      <c r="W9" s="19">
        <v>4.24</v>
      </c>
      <c r="X9" s="54">
        <v>4.1583333333333332</v>
      </c>
      <c r="Y9" s="9"/>
      <c r="Z9" s="137">
        <f t="shared" si="0"/>
        <v>4.1583333333333332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444.5</v>
      </c>
      <c r="E10" s="134">
        <v>291.67</v>
      </c>
      <c r="F10" s="134">
        <v>267.5</v>
      </c>
      <c r="G10" s="2">
        <v>262</v>
      </c>
      <c r="H10" s="134">
        <v>297</v>
      </c>
      <c r="I10" s="134">
        <v>308.45</v>
      </c>
      <c r="J10" s="134">
        <v>383.16</v>
      </c>
      <c r="K10" s="134">
        <v>285.89</v>
      </c>
      <c r="L10" s="134">
        <v>285</v>
      </c>
      <c r="M10" s="134">
        <v>353.48</v>
      </c>
      <c r="N10" s="134">
        <v>436.18</v>
      </c>
      <c r="O10" s="134">
        <v>262</v>
      </c>
      <c r="P10" s="134">
        <v>292.67</v>
      </c>
      <c r="Q10" s="134">
        <v>274.57</v>
      </c>
      <c r="R10" s="2">
        <v>301.25</v>
      </c>
      <c r="S10" s="134">
        <v>418.75</v>
      </c>
      <c r="T10" s="134">
        <v>350.08</v>
      </c>
      <c r="U10" s="134">
        <v>274.89999999999998</v>
      </c>
      <c r="V10" s="134">
        <v>250</v>
      </c>
      <c r="W10" s="134">
        <v>296.19</v>
      </c>
      <c r="X10" s="53">
        <v>315.96380952380946</v>
      </c>
      <c r="Y10" s="9"/>
      <c r="Z10" s="137">
        <f t="shared" si="0"/>
        <v>315.96380952380946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24.4/50</f>
        <v>0.48799999999999999</v>
      </c>
      <c r="F11" s="19">
        <f>20.64/50</f>
        <v>0.4128</v>
      </c>
      <c r="G11" s="18">
        <f>18.5/50</f>
        <v>0.37</v>
      </c>
      <c r="H11" s="19">
        <f>17.7/50</f>
        <v>0.35399999999999998</v>
      </c>
      <c r="I11" s="19">
        <f>18.27/50</f>
        <v>0.3654</v>
      </c>
      <c r="J11" s="19">
        <f>26/50</f>
        <v>0.52</v>
      </c>
      <c r="K11" s="19">
        <f>16.9/50</f>
        <v>0.33799999999999997</v>
      </c>
      <c r="L11" s="19">
        <v>0.42</v>
      </c>
      <c r="M11" s="19">
        <f>25.21/50</f>
        <v>0.50419999999999998</v>
      </c>
      <c r="N11" s="19">
        <f>28.95/50</f>
        <v>0.57899999999999996</v>
      </c>
      <c r="O11" s="19">
        <f>20/50</f>
        <v>0.4</v>
      </c>
      <c r="P11" s="19">
        <f>21.17/50</f>
        <v>0.42340000000000005</v>
      </c>
      <c r="Q11" s="19">
        <f>21.05/50</f>
        <v>0.42100000000000004</v>
      </c>
      <c r="R11" s="18">
        <f>22.5/50</f>
        <v>0.45</v>
      </c>
      <c r="S11" s="19">
        <v>0.64</v>
      </c>
      <c r="T11" s="19">
        <v>0.54</v>
      </c>
      <c r="U11" s="19">
        <f>22.3/50</f>
        <v>0.44600000000000001</v>
      </c>
      <c r="V11" s="136">
        <v>0.41</v>
      </c>
      <c r="W11" s="19">
        <f>20.89/50</f>
        <v>0.4178</v>
      </c>
      <c r="X11" s="54">
        <v>0.45236190476190474</v>
      </c>
      <c r="Y11" s="9"/>
      <c r="Z11" s="137">
        <f t="shared" si="0"/>
        <v>0.45236190476190474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72.8</v>
      </c>
      <c r="H12" s="134">
        <v>72.5</v>
      </c>
      <c r="I12" s="134">
        <v>82.5</v>
      </c>
      <c r="J12" s="134">
        <v>74.959999999999994</v>
      </c>
      <c r="K12" s="134">
        <v>79</v>
      </c>
      <c r="L12" s="134">
        <v>48</v>
      </c>
      <c r="M12" s="134">
        <v>68.44</v>
      </c>
      <c r="N12" s="134">
        <v>43.71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68.72</v>
      </c>
      <c r="V12" s="134">
        <v>33</v>
      </c>
      <c r="W12" s="134">
        <v>95.03</v>
      </c>
      <c r="X12" s="53">
        <v>63.576666666666675</v>
      </c>
      <c r="Y12" s="9"/>
      <c r="Z12" s="137">
        <f t="shared" si="0"/>
        <v>63.576666666666675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71</v>
      </c>
      <c r="H13" s="134">
        <v>79.5</v>
      </c>
      <c r="I13" s="134">
        <v>84.5</v>
      </c>
      <c r="J13" s="134">
        <v>96.38</v>
      </c>
      <c r="K13" s="134">
        <v>79.31</v>
      </c>
      <c r="L13" s="134">
        <v>74.45</v>
      </c>
      <c r="M13" s="134">
        <v>85.25</v>
      </c>
      <c r="N13" s="134">
        <v>79.819999999999993</v>
      </c>
      <c r="O13" s="134">
        <v>68</v>
      </c>
      <c r="P13" s="134">
        <v>81.33</v>
      </c>
      <c r="Q13" s="134">
        <v>60</v>
      </c>
      <c r="R13" s="2">
        <v>112.5</v>
      </c>
      <c r="S13" s="134">
        <v>95</v>
      </c>
      <c r="T13" s="134">
        <v>64.569999999999993</v>
      </c>
      <c r="U13" s="134">
        <v>72.83</v>
      </c>
      <c r="V13" s="134">
        <v>75</v>
      </c>
      <c r="W13" s="134">
        <v>91.76</v>
      </c>
      <c r="X13" s="53">
        <v>83.949999999999989</v>
      </c>
      <c r="Y13" s="9"/>
      <c r="Z13" s="137">
        <f t="shared" si="0"/>
        <v>83.949999999999989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0.83</v>
      </c>
      <c r="I14" s="67">
        <v>0.54</v>
      </c>
      <c r="J14" s="67">
        <v>0.48</v>
      </c>
      <c r="K14" s="67">
        <v>0.92</v>
      </c>
      <c r="L14" s="67">
        <v>0.55000000000000004</v>
      </c>
      <c r="M14" s="67">
        <v>0.78</v>
      </c>
      <c r="N14" s="67">
        <v>0.86</v>
      </c>
      <c r="O14" s="67">
        <v>0.37</v>
      </c>
      <c r="P14" s="67">
        <v>0.36</v>
      </c>
      <c r="Q14" s="67">
        <v>0.5</v>
      </c>
      <c r="R14" s="68">
        <v>0.66</v>
      </c>
      <c r="S14" s="67">
        <v>0.4</v>
      </c>
      <c r="T14" s="67">
        <v>0.64</v>
      </c>
      <c r="U14" s="67">
        <v>0.47</v>
      </c>
      <c r="V14" s="133">
        <v>0.46</v>
      </c>
      <c r="W14" s="67">
        <f>527.09/1000</f>
        <v>0.52709000000000006</v>
      </c>
      <c r="X14" s="54">
        <v>0.56176619047619059</v>
      </c>
      <c r="Y14" s="9"/>
      <c r="Z14" s="137">
        <f t="shared" si="0"/>
        <v>0.56176619047619059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2.48</v>
      </c>
      <c r="H15" s="134">
        <v>2.5499999999999998</v>
      </c>
      <c r="I15" s="134">
        <v>2.7</v>
      </c>
      <c r="J15" s="134">
        <v>2.98</v>
      </c>
      <c r="K15" s="134">
        <v>2.2200000000000002</v>
      </c>
      <c r="L15" s="134">
        <v>2.5</v>
      </c>
      <c r="M15" s="134">
        <v>2.83</v>
      </c>
      <c r="N15" s="134">
        <v>2.98</v>
      </c>
      <c r="O15" s="134">
        <v>1.47</v>
      </c>
      <c r="P15" s="134">
        <v>2.97</v>
      </c>
      <c r="Q15" s="134">
        <v>2.88</v>
      </c>
      <c r="R15" s="2">
        <v>2.54</v>
      </c>
      <c r="S15" s="134">
        <v>2.39</v>
      </c>
      <c r="T15" s="134">
        <v>4.26</v>
      </c>
      <c r="U15" s="134">
        <v>2.56</v>
      </c>
      <c r="V15" s="132">
        <v>2.2000000000000002</v>
      </c>
      <c r="W15" s="134">
        <v>2.2799999999999998</v>
      </c>
      <c r="X15" s="53">
        <v>2.6209523809523811</v>
      </c>
      <c r="Y15" s="9"/>
      <c r="Z15" s="137">
        <f t="shared" si="0"/>
        <v>2.6209523809523811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19.739999999999998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</v>
      </c>
      <c r="N16" s="134">
        <v>26.4</v>
      </c>
      <c r="O16" s="134">
        <v>24.42</v>
      </c>
      <c r="P16" s="134">
        <v>29.79</v>
      </c>
      <c r="Q16" s="134">
        <v>19.579999999999998</v>
      </c>
      <c r="R16" s="2">
        <v>23.19</v>
      </c>
      <c r="S16" s="134">
        <v>16.350000000000001</v>
      </c>
      <c r="T16" s="134">
        <v>19.47</v>
      </c>
      <c r="U16" s="134">
        <v>21.09</v>
      </c>
      <c r="V16" s="134">
        <v>21.09</v>
      </c>
      <c r="W16" s="134">
        <v>18.95</v>
      </c>
      <c r="X16" s="53">
        <v>23.248095238095239</v>
      </c>
      <c r="Y16" s="9"/>
      <c r="Z16" s="137">
        <f t="shared" si="0"/>
        <v>23.248095238095239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</v>
      </c>
      <c r="N17" s="134">
        <v>89.51</v>
      </c>
      <c r="O17" s="134">
        <v>82.5</v>
      </c>
      <c r="P17" s="134">
        <v>108.54</v>
      </c>
      <c r="Q17" s="134">
        <v>130.04</v>
      </c>
      <c r="R17" s="2">
        <v>108</v>
      </c>
      <c r="S17" s="134">
        <v>71</v>
      </c>
      <c r="T17" s="134">
        <v>143.69999999999999</v>
      </c>
      <c r="U17" s="134">
        <v>101.1</v>
      </c>
      <c r="V17" s="134">
        <v>68.599999999999994</v>
      </c>
      <c r="W17" s="134">
        <v>108.56</v>
      </c>
      <c r="X17" s="53">
        <v>115.88666666666664</v>
      </c>
      <c r="Y17" s="9"/>
      <c r="Z17" s="137">
        <f t="shared" si="0"/>
        <v>115.88666666666664</v>
      </c>
    </row>
    <row r="18" spans="1:26" ht="11.25" customHeight="1" x14ac:dyDescent="0.2">
      <c r="A18" s="29" t="s">
        <v>31</v>
      </c>
      <c r="B18" s="120" t="s">
        <v>91</v>
      </c>
      <c r="C18" s="134">
        <v>643.38</v>
      </c>
      <c r="D18" s="134">
        <v>490.6</v>
      </c>
      <c r="E18" s="134">
        <v>302.68</v>
      </c>
      <c r="F18" s="134">
        <v>295.33999999999997</v>
      </c>
      <c r="G18" s="2">
        <v>448</v>
      </c>
      <c r="H18" s="134">
        <v>447.5</v>
      </c>
      <c r="I18" s="134">
        <v>300</v>
      </c>
      <c r="J18" s="134">
        <v>384.56</v>
      </c>
      <c r="K18" s="134">
        <v>608</v>
      </c>
      <c r="L18" s="134">
        <v>428.495</v>
      </c>
      <c r="M18" s="134">
        <v>458</v>
      </c>
      <c r="N18" s="134">
        <v>375.31</v>
      </c>
      <c r="O18" s="134">
        <v>282.5</v>
      </c>
      <c r="P18" s="134">
        <v>220.96</v>
      </c>
      <c r="Q18" s="134">
        <v>460</v>
      </c>
      <c r="R18" s="2">
        <v>542.91999999999996</v>
      </c>
      <c r="S18" s="134">
        <v>405</v>
      </c>
      <c r="T18" s="134">
        <v>993.07</v>
      </c>
      <c r="U18" s="134">
        <v>450.29</v>
      </c>
      <c r="V18" s="134">
        <v>50</v>
      </c>
      <c r="W18" s="134">
        <v>350.28</v>
      </c>
      <c r="X18" s="53">
        <v>425.56595238095247</v>
      </c>
      <c r="Y18" s="9"/>
      <c r="Z18" s="137">
        <f t="shared" si="0"/>
        <v>425.56595238095247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350</v>
      </c>
      <c r="I19" s="134">
        <v>197.5</v>
      </c>
      <c r="J19" s="134">
        <v>325.33999999999997</v>
      </c>
      <c r="K19" s="134">
        <v>359</v>
      </c>
      <c r="L19" s="2">
        <v>266.94499999999999</v>
      </c>
      <c r="M19" s="2">
        <v>245.2</v>
      </c>
      <c r="N19" s="134">
        <v>317.77999999999997</v>
      </c>
      <c r="O19" s="134">
        <v>290</v>
      </c>
      <c r="P19" s="134">
        <v>202.91</v>
      </c>
      <c r="Q19" s="134">
        <v>312</v>
      </c>
      <c r="R19" s="2">
        <v>417</v>
      </c>
      <c r="S19" s="134">
        <v>186</v>
      </c>
      <c r="T19" s="134">
        <v>214.57</v>
      </c>
      <c r="U19" s="134">
        <v>275.7</v>
      </c>
      <c r="V19" s="134">
        <v>174</v>
      </c>
      <c r="W19" s="134">
        <v>284.89999999999998</v>
      </c>
      <c r="X19" s="53">
        <v>284.62119047619046</v>
      </c>
      <c r="Y19" s="9"/>
      <c r="Z19" s="137">
        <f t="shared" si="0"/>
        <v>284.62119047619046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76.64</v>
      </c>
      <c r="F20" s="134">
        <v>64.84</v>
      </c>
      <c r="G20" s="2">
        <v>48</v>
      </c>
      <c r="H20" s="134">
        <v>85</v>
      </c>
      <c r="I20" s="134">
        <v>59</v>
      </c>
      <c r="J20" s="134">
        <v>68.16</v>
      </c>
      <c r="K20" s="134">
        <v>67</v>
      </c>
      <c r="L20" s="134">
        <v>46.5</v>
      </c>
      <c r="M20" s="134">
        <v>71.72</v>
      </c>
      <c r="N20" s="134">
        <v>57.75</v>
      </c>
      <c r="O20" s="134">
        <v>54.42</v>
      </c>
      <c r="P20" s="134">
        <v>94.61</v>
      </c>
      <c r="Q20" s="134">
        <v>66.59</v>
      </c>
      <c r="R20" s="2">
        <v>73.61</v>
      </c>
      <c r="S20" s="134">
        <v>33.33</v>
      </c>
      <c r="T20" s="134">
        <v>42.99</v>
      </c>
      <c r="U20" s="134">
        <v>38.340000000000003</v>
      </c>
      <c r="V20" s="134">
        <v>48.95</v>
      </c>
      <c r="W20" s="134">
        <v>42.07</v>
      </c>
      <c r="X20" s="53">
        <v>60.55380952380952</v>
      </c>
      <c r="Y20" s="9"/>
      <c r="Z20" s="137">
        <f t="shared" si="0"/>
        <v>60.55380952380952</v>
      </c>
    </row>
    <row r="21" spans="1:26" ht="11.25" customHeight="1" x14ac:dyDescent="0.2">
      <c r="A21" s="29" t="s">
        <v>34</v>
      </c>
      <c r="B21" s="120" t="s">
        <v>91</v>
      </c>
      <c r="C21" s="134">
        <v>41.79</v>
      </c>
      <c r="D21" s="134">
        <v>21.08</v>
      </c>
      <c r="E21" s="134">
        <v>27.27</v>
      </c>
      <c r="F21" s="134">
        <v>21.59</v>
      </c>
      <c r="G21" s="2">
        <v>26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26.54</v>
      </c>
      <c r="O21" s="134">
        <v>18.5</v>
      </c>
      <c r="P21" s="134">
        <v>49.9</v>
      </c>
      <c r="Q21" s="134">
        <v>20.65</v>
      </c>
      <c r="R21" s="2">
        <v>23.3</v>
      </c>
      <c r="S21" s="134">
        <v>24.05</v>
      </c>
      <c r="T21" s="134">
        <v>24.13</v>
      </c>
      <c r="U21" s="134">
        <v>16.600000000000001</v>
      </c>
      <c r="V21" s="134">
        <v>18</v>
      </c>
      <c r="W21" s="134">
        <v>17.78</v>
      </c>
      <c r="X21" s="53">
        <v>25.408095238095235</v>
      </c>
      <c r="Y21" s="9"/>
      <c r="Z21" s="137">
        <f t="shared" si="0"/>
        <v>25.408095238095235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403.19</v>
      </c>
      <c r="K22" s="134">
        <v>385.5</v>
      </c>
      <c r="L22" s="134">
        <v>370</v>
      </c>
      <c r="M22" s="134">
        <v>456.3</v>
      </c>
      <c r="N22" s="134">
        <v>299.62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1237.74</v>
      </c>
      <c r="U22" s="134">
        <v>581.66999999999996</v>
      </c>
      <c r="V22" s="134">
        <v>271.5</v>
      </c>
      <c r="W22" s="134">
        <v>313.54000000000002</v>
      </c>
      <c r="X22" s="53">
        <v>460.79380952380961</v>
      </c>
      <c r="Y22" s="9"/>
      <c r="Z22" s="137">
        <f t="shared" si="0"/>
        <v>460.79380952380961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</v>
      </c>
      <c r="H23" s="134">
        <v>19</v>
      </c>
      <c r="I23" s="134">
        <v>15</v>
      </c>
      <c r="J23" s="134">
        <v>30.99</v>
      </c>
      <c r="K23" s="134">
        <v>13.8</v>
      </c>
      <c r="L23" s="134">
        <v>21</v>
      </c>
      <c r="M23" s="134">
        <v>24.3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16.679523809523811</v>
      </c>
      <c r="Y23" s="9"/>
      <c r="Z23" s="137">
        <f t="shared" si="0"/>
        <v>16.679523809523811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55.75</v>
      </c>
      <c r="H24" s="134">
        <v>69.5</v>
      </c>
      <c r="I24" s="134">
        <v>45</v>
      </c>
      <c r="J24" s="134">
        <v>109.91</v>
      </c>
      <c r="K24" s="134">
        <v>90.86</v>
      </c>
      <c r="L24" s="134">
        <v>85.46</v>
      </c>
      <c r="M24" s="134">
        <v>93.43</v>
      </c>
      <c r="N24" s="134">
        <v>80.95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85.84476190476191</v>
      </c>
      <c r="Y24" s="9"/>
      <c r="Z24" s="137">
        <f t="shared" si="0"/>
        <v>85.84476190476191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10.89</v>
      </c>
      <c r="H25" s="134">
        <v>14.62</v>
      </c>
      <c r="I25" s="134">
        <v>6.2</v>
      </c>
      <c r="J25" s="134">
        <v>10.25</v>
      </c>
      <c r="K25" s="134">
        <v>13.48</v>
      </c>
      <c r="L25" s="134">
        <v>11.055</v>
      </c>
      <c r="M25" s="134">
        <v>11.19</v>
      </c>
      <c r="N25" s="134">
        <v>6.53</v>
      </c>
      <c r="O25" s="134">
        <v>5.43</v>
      </c>
      <c r="P25" s="134">
        <v>6.99</v>
      </c>
      <c r="Q25" s="134">
        <v>15.86</v>
      </c>
      <c r="R25" s="2">
        <v>12.6</v>
      </c>
      <c r="S25" s="134">
        <v>9.44</v>
      </c>
      <c r="T25" s="134">
        <v>25.92</v>
      </c>
      <c r="U25" s="134">
        <v>13.51</v>
      </c>
      <c r="V25" s="134">
        <v>7.03</v>
      </c>
      <c r="W25" s="134">
        <f>192.72/18</f>
        <v>10.706666666666667</v>
      </c>
      <c r="X25" s="53">
        <v>10.417222222222222</v>
      </c>
      <c r="Y25" s="9"/>
      <c r="Z25" s="137">
        <f t="shared" si="0"/>
        <v>10.417222222222222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5.81</v>
      </c>
      <c r="F26" s="134">
        <v>5</v>
      </c>
      <c r="G26" s="2">
        <v>3.98</v>
      </c>
      <c r="H26" s="134">
        <v>11.31</v>
      </c>
      <c r="I26" s="134">
        <v>5.2</v>
      </c>
      <c r="J26" s="134">
        <v>8.76</v>
      </c>
      <c r="K26" s="134">
        <v>9.2200000000000006</v>
      </c>
      <c r="L26" s="134">
        <v>12.25</v>
      </c>
      <c r="M26" s="134">
        <v>9.0299999999999994</v>
      </c>
      <c r="N26" s="2">
        <v>6.29</v>
      </c>
      <c r="O26" s="134">
        <v>3.14</v>
      </c>
      <c r="P26" s="134">
        <v>17.07</v>
      </c>
      <c r="Q26" s="134">
        <v>8.7899999999999991</v>
      </c>
      <c r="R26" s="2">
        <v>10.6</v>
      </c>
      <c r="S26" s="134">
        <v>19.260000000000002</v>
      </c>
      <c r="T26" s="134">
        <v>19.89</v>
      </c>
      <c r="U26" s="134">
        <v>9.48</v>
      </c>
      <c r="V26" s="134">
        <v>6.5</v>
      </c>
      <c r="W26" s="134">
        <v>8.35</v>
      </c>
      <c r="X26" s="53">
        <v>9.4885714285714275</v>
      </c>
      <c r="Y26" s="9"/>
      <c r="Z26" s="137">
        <f t="shared" si="0"/>
        <v>9.4885714285714275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1.24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0.95</v>
      </c>
      <c r="L27" s="19">
        <v>1.0249999999999999</v>
      </c>
      <c r="M27" s="19">
        <v>0.99</v>
      </c>
      <c r="N27" s="19">
        <v>1.39</v>
      </c>
      <c r="O27" s="19">
        <v>1.1000000000000001</v>
      </c>
      <c r="P27" s="19">
        <v>1.44</v>
      </c>
      <c r="Q27" s="19">
        <v>1.1599999999999999</v>
      </c>
      <c r="R27" s="18">
        <v>0.96</v>
      </c>
      <c r="S27" s="18">
        <v>1.1200000000000001</v>
      </c>
      <c r="T27" s="18">
        <v>1.37</v>
      </c>
      <c r="U27" s="19">
        <v>1.07</v>
      </c>
      <c r="V27" s="133">
        <v>0.83</v>
      </c>
      <c r="W27" s="19">
        <f>84.03/100</f>
        <v>0.84030000000000005</v>
      </c>
      <c r="X27" s="54">
        <v>1.0792999999999999</v>
      </c>
      <c r="Y27" s="9"/>
      <c r="Z27" s="137">
        <f t="shared" si="0"/>
        <v>1.0792999999999999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72.77</v>
      </c>
      <c r="F28" s="134">
        <v>83.9</v>
      </c>
      <c r="G28" s="2">
        <v>41.24</v>
      </c>
      <c r="H28" s="134">
        <v>76</v>
      </c>
      <c r="I28" s="134">
        <v>68</v>
      </c>
      <c r="J28" s="134">
        <v>83.83</v>
      </c>
      <c r="K28" s="134">
        <v>91.38</v>
      </c>
      <c r="L28" s="134">
        <v>77</v>
      </c>
      <c r="M28" s="134">
        <v>79.06</v>
      </c>
      <c r="N28" s="134">
        <v>66.55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69.31</v>
      </c>
      <c r="T28" s="134">
        <v>109.54</v>
      </c>
      <c r="U28" s="134">
        <v>99.52</v>
      </c>
      <c r="V28" s="134">
        <v>44.16</v>
      </c>
      <c r="W28" s="134">
        <v>69.38</v>
      </c>
      <c r="X28" s="53">
        <v>81.422857142857154</v>
      </c>
      <c r="Y28" s="9"/>
      <c r="Z28" s="137">
        <f t="shared" si="0"/>
        <v>81.422857142857154</v>
      </c>
    </row>
    <row r="29" spans="1:26" ht="11.25" x14ac:dyDescent="0.2">
      <c r="A29" s="29" t="s">
        <v>40</v>
      </c>
      <c r="B29" s="120" t="s">
        <v>94</v>
      </c>
      <c r="C29" s="134">
        <v>542.30999999999995</v>
      </c>
      <c r="D29" s="134">
        <v>257.56</v>
      </c>
      <c r="E29" s="134">
        <v>211.44</v>
      </c>
      <c r="F29" s="134">
        <v>248</v>
      </c>
      <c r="G29" s="2">
        <v>156.1</v>
      </c>
      <c r="H29" s="134">
        <v>273.5</v>
      </c>
      <c r="I29" s="134">
        <v>163.98</v>
      </c>
      <c r="J29" s="134">
        <v>310.06</v>
      </c>
      <c r="K29" s="134">
        <v>303.95</v>
      </c>
      <c r="L29" s="134">
        <v>270</v>
      </c>
      <c r="M29" s="134">
        <v>299.89999999999998</v>
      </c>
      <c r="N29" s="134">
        <v>230.3</v>
      </c>
      <c r="O29" s="134">
        <v>231.37</v>
      </c>
      <c r="P29" s="134">
        <v>359.93</v>
      </c>
      <c r="Q29" s="134">
        <v>290.89999999999998</v>
      </c>
      <c r="R29" s="2">
        <v>286.23</v>
      </c>
      <c r="S29" s="134">
        <v>116.67</v>
      </c>
      <c r="T29" s="134">
        <v>280.27999999999997</v>
      </c>
      <c r="U29" s="134">
        <v>251.71</v>
      </c>
      <c r="V29" s="134">
        <v>189.5</v>
      </c>
      <c r="W29" s="134">
        <v>184.36</v>
      </c>
      <c r="X29" s="53">
        <v>259.90714285714279</v>
      </c>
      <c r="Y29" s="9"/>
      <c r="Z29" s="137">
        <f t="shared" si="0"/>
        <v>259.90714285714279</v>
      </c>
    </row>
    <row r="30" spans="1:26" ht="11.25" x14ac:dyDescent="0.2">
      <c r="A30" s="29" t="s">
        <v>41</v>
      </c>
      <c r="B30" s="120" t="s">
        <v>94</v>
      </c>
      <c r="C30" s="134">
        <v>82.93</v>
      </c>
      <c r="D30" s="134">
        <v>52.12</v>
      </c>
      <c r="E30" s="134">
        <v>47.24</v>
      </c>
      <c r="F30" s="134">
        <v>34.65</v>
      </c>
      <c r="G30" s="2">
        <v>25.87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42.13</v>
      </c>
      <c r="O30" s="134">
        <v>36</v>
      </c>
      <c r="P30" s="134">
        <v>85.88</v>
      </c>
      <c r="Q30" s="134">
        <v>45.56</v>
      </c>
      <c r="R30" s="2">
        <v>46.06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49.444761904761904</v>
      </c>
      <c r="Y30" s="9"/>
      <c r="Z30" s="137">
        <f t="shared" si="0"/>
        <v>49.444761904761904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47</v>
      </c>
      <c r="H31" s="134">
        <v>52.2</v>
      </c>
      <c r="I31" s="134">
        <v>51.28</v>
      </c>
      <c r="J31" s="134">
        <v>53.7</v>
      </c>
      <c r="K31" s="134">
        <v>61.25</v>
      </c>
      <c r="L31" s="134">
        <v>64.194999999999993</v>
      </c>
      <c r="M31" s="134">
        <v>59.96</v>
      </c>
      <c r="N31" s="134">
        <v>52.85</v>
      </c>
      <c r="O31" s="134">
        <v>34.33</v>
      </c>
      <c r="P31" s="134">
        <v>64.64</v>
      </c>
      <c r="Q31" s="134">
        <v>53.32</v>
      </c>
      <c r="R31" s="2">
        <v>53.52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45.43</v>
      </c>
      <c r="X31" s="53">
        <v>50.336428571428577</v>
      </c>
      <c r="Y31" s="9"/>
      <c r="Z31" s="137">
        <f t="shared" si="0"/>
        <v>50.336428571428577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18.899999999999999</v>
      </c>
      <c r="H32" s="134">
        <v>34</v>
      </c>
      <c r="I32" s="134">
        <v>20.11</v>
      </c>
      <c r="J32" s="134">
        <v>29.69</v>
      </c>
      <c r="K32" s="134">
        <v>29.5</v>
      </c>
      <c r="L32" s="134">
        <v>32.5</v>
      </c>
      <c r="M32" s="134">
        <v>23.42</v>
      </c>
      <c r="N32" s="134">
        <v>24.57</v>
      </c>
      <c r="O32" s="134">
        <v>20.83</v>
      </c>
      <c r="P32" s="134">
        <v>37.43</v>
      </c>
      <c r="Q32" s="134">
        <v>26.75</v>
      </c>
      <c r="R32" s="2">
        <v>37.119999999999997</v>
      </c>
      <c r="S32" s="2">
        <v>23.27</v>
      </c>
      <c r="T32" s="2">
        <v>30.45</v>
      </c>
      <c r="U32" s="134">
        <v>25.72</v>
      </c>
      <c r="V32" s="134">
        <v>24.5</v>
      </c>
      <c r="W32" s="134">
        <v>25.29</v>
      </c>
      <c r="X32" s="53">
        <v>27.371904761904759</v>
      </c>
      <c r="Y32" s="9"/>
      <c r="Z32" s="137">
        <f t="shared" si="0"/>
        <v>27.371904761904759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20.66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32.590000000000003</v>
      </c>
      <c r="V34" s="2">
        <v>16.531904999999998</v>
      </c>
      <c r="W34" s="134">
        <v>22.548359999999999</v>
      </c>
      <c r="X34" s="53">
        <v>21.003256904761901</v>
      </c>
      <c r="Y34" s="9"/>
      <c r="Z34" s="137">
        <f>AVERAGE(C34:W34)</f>
        <v>21.003256904761901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16.14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20.34</v>
      </c>
      <c r="V35" s="2">
        <v>11.844125</v>
      </c>
      <c r="W35" s="134">
        <v>18.423660000000002</v>
      </c>
      <c r="X35" s="53">
        <v>14.63545376190476</v>
      </c>
      <c r="Y35" s="9"/>
      <c r="Z35" s="137">
        <f>AVERAGE(C35:W35)</f>
        <v>14.63545376190476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138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40.9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112.23</v>
      </c>
      <c r="N37" s="134">
        <v>30.17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79.668899999999994</v>
      </c>
      <c r="U37" s="134">
        <v>42.92</v>
      </c>
      <c r="V37" s="134">
        <v>40.28</v>
      </c>
      <c r="W37" s="134">
        <v>51.9</v>
      </c>
      <c r="X37" s="53">
        <v>63.883410809523802</v>
      </c>
      <c r="Y37" s="9"/>
      <c r="Z37" s="137">
        <f>AVERAGE(C37:W37)</f>
        <v>63.883410809523802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25.52</v>
      </c>
      <c r="N39" s="20">
        <v>18.57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7.9091380999999998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17.953419274603174</v>
      </c>
      <c r="Y39" s="9"/>
      <c r="Z39" s="137">
        <f>AVERAGE(C39:W39)</f>
        <v>17.953419274603174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200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12" sqref="AA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267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61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61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32.869999999999997</v>
      </c>
      <c r="H8" s="134">
        <v>55</v>
      </c>
      <c r="I8" s="134">
        <v>32</v>
      </c>
      <c r="J8" s="134">
        <v>44.1</v>
      </c>
      <c r="K8" s="134">
        <v>32.28</v>
      </c>
      <c r="L8" s="134">
        <v>38.51</v>
      </c>
      <c r="M8" s="134">
        <v>39</v>
      </c>
      <c r="N8" s="134">
        <v>46.06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47.9</v>
      </c>
      <c r="V8" s="134">
        <v>38.01</v>
      </c>
      <c r="W8" s="134">
        <v>36.93</v>
      </c>
      <c r="X8" s="53">
        <v>40.924761904761908</v>
      </c>
      <c r="Y8" s="9"/>
      <c r="Z8" s="137">
        <f>AVERAGE(C8:W8)</f>
        <v>40.924761904761908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4.26</v>
      </c>
      <c r="E9" s="19">
        <v>4.25</v>
      </c>
      <c r="F9" s="19">
        <v>3.57</v>
      </c>
      <c r="G9" s="18">
        <v>3.52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4.0999999999999996</v>
      </c>
      <c r="N9" s="19">
        <v>4.66</v>
      </c>
      <c r="O9" s="19">
        <v>3.29</v>
      </c>
      <c r="P9" s="19">
        <v>4.21</v>
      </c>
      <c r="Q9" s="19">
        <v>3.9</v>
      </c>
      <c r="R9" s="18">
        <v>4.38</v>
      </c>
      <c r="S9" s="19">
        <v>5.31</v>
      </c>
      <c r="T9" s="19">
        <v>4.88</v>
      </c>
      <c r="U9" s="19">
        <v>4.9000000000000004</v>
      </c>
      <c r="V9" s="19">
        <v>4.3</v>
      </c>
      <c r="W9" s="19">
        <v>4.24</v>
      </c>
      <c r="X9" s="54">
        <v>4.1623809523809525</v>
      </c>
      <c r="Y9" s="9"/>
      <c r="Z9" s="137">
        <f>AVERAGE(C9:W9)</f>
        <v>4.1623809523809525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265</v>
      </c>
      <c r="H10" s="134">
        <v>290</v>
      </c>
      <c r="I10" s="134">
        <v>299</v>
      </c>
      <c r="J10" s="134">
        <v>384.31</v>
      </c>
      <c r="K10" s="134">
        <v>287.2</v>
      </c>
      <c r="L10" s="134">
        <v>285</v>
      </c>
      <c r="M10" s="134">
        <v>353.45</v>
      </c>
      <c r="N10" s="134">
        <v>436.17</v>
      </c>
      <c r="O10" s="134">
        <v>267</v>
      </c>
      <c r="P10" s="134">
        <v>292.67</v>
      </c>
      <c r="Q10" s="134">
        <v>280</v>
      </c>
      <c r="R10" s="2">
        <v>310</v>
      </c>
      <c r="S10" s="134">
        <v>420</v>
      </c>
      <c r="T10" s="134">
        <v>355.8</v>
      </c>
      <c r="U10" s="134">
        <v>274.36</v>
      </c>
      <c r="V10" s="134">
        <v>250</v>
      </c>
      <c r="W10" s="134">
        <v>296.19</v>
      </c>
      <c r="X10" s="53">
        <v>316.68666666666661</v>
      </c>
      <c r="Y10" s="9"/>
      <c r="Z10" s="137">
        <f t="shared" ref="Z10:Z15" si="0">AVERAGE(C10:W10)</f>
        <v>316.68666666666661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24.14/50</f>
        <v>0.48280000000000001</v>
      </c>
      <c r="F11" s="19">
        <f>20.64/50</f>
        <v>0.4128</v>
      </c>
      <c r="G11" s="18">
        <f>18.4/50</f>
        <v>0.36799999999999999</v>
      </c>
      <c r="H11" s="19">
        <f>17.9/50</f>
        <v>0.35799999999999998</v>
      </c>
      <c r="I11" s="19">
        <f>18/50</f>
        <v>0.36</v>
      </c>
      <c r="J11" s="19">
        <f>26/50</f>
        <v>0.52</v>
      </c>
      <c r="K11" s="19">
        <f>16.5/50</f>
        <v>0.33</v>
      </c>
      <c r="L11" s="19">
        <v>0.42</v>
      </c>
      <c r="M11" s="19">
        <f>25.2/50</f>
        <v>0.504</v>
      </c>
      <c r="N11" s="19">
        <f>28.92/50</f>
        <v>0.57840000000000003</v>
      </c>
      <c r="O11" s="19">
        <f>20/50</f>
        <v>0.4</v>
      </c>
      <c r="P11" s="19">
        <f>21/50</f>
        <v>0.42</v>
      </c>
      <c r="Q11" s="19">
        <f>21.45/50</f>
        <v>0.42899999999999999</v>
      </c>
      <c r="R11" s="18">
        <f>22.5/50</f>
        <v>0.45</v>
      </c>
      <c r="S11" s="19">
        <v>0.64</v>
      </c>
      <c r="T11" s="19">
        <v>0.54</v>
      </c>
      <c r="U11" s="19">
        <f>22.18/50</f>
        <v>0.44359999999999999</v>
      </c>
      <c r="V11" s="136">
        <v>0.41</v>
      </c>
      <c r="W11" s="19">
        <f>20.66/50</f>
        <v>0.41320000000000001</v>
      </c>
      <c r="X11" s="54">
        <v>0.45141904761904766</v>
      </c>
      <c r="Y11" s="9"/>
      <c r="Z11" s="137">
        <f t="shared" si="0"/>
        <v>0.45141904761904766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70.91</v>
      </c>
      <c r="H12" s="134">
        <v>70</v>
      </c>
      <c r="I12" s="134">
        <v>80</v>
      </c>
      <c r="J12" s="134">
        <v>74.959999999999994</v>
      </c>
      <c r="K12" s="134">
        <v>79</v>
      </c>
      <c r="L12" s="134">
        <v>48</v>
      </c>
      <c r="M12" s="134">
        <v>68.42</v>
      </c>
      <c r="N12" s="134">
        <v>43.66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67.459999999999994</v>
      </c>
      <c r="V12" s="134">
        <v>33</v>
      </c>
      <c r="W12" s="134">
        <v>94.67</v>
      </c>
      <c r="X12" s="53">
        <v>63.168095238095233</v>
      </c>
      <c r="Y12" s="9"/>
      <c r="Z12" s="137">
        <f t="shared" si="0"/>
        <v>63.168095238095233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69.91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85.23</v>
      </c>
      <c r="N13" s="134">
        <v>79.13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90.98</v>
      </c>
      <c r="X13" s="53">
        <v>83.341428571428565</v>
      </c>
      <c r="Y13" s="9"/>
      <c r="Z13" s="137">
        <f t="shared" si="0"/>
        <v>83.341428571428565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0.45</v>
      </c>
      <c r="H14" s="67">
        <v>0.83</v>
      </c>
      <c r="I14" s="67">
        <v>0.49</v>
      </c>
      <c r="J14" s="67">
        <v>0.48</v>
      </c>
      <c r="K14" s="67">
        <v>0.92</v>
      </c>
      <c r="L14" s="67">
        <v>0.55000000000000004</v>
      </c>
      <c r="M14" s="67">
        <v>0.77</v>
      </c>
      <c r="N14" s="67">
        <v>0.85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525.84/1000</f>
        <v>0.52584000000000009</v>
      </c>
      <c r="X14" s="54">
        <v>0.55694476190476205</v>
      </c>
      <c r="Y14" s="9"/>
      <c r="Z14" s="137">
        <f t="shared" si="0"/>
        <v>0.55694476190476205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2.17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2.82</v>
      </c>
      <c r="N15" s="134">
        <v>2.98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4.1500000000000004</v>
      </c>
      <c r="U15" s="134">
        <v>2.5499999999999998</v>
      </c>
      <c r="V15" s="132">
        <v>2.2000000000000002</v>
      </c>
      <c r="W15" s="134">
        <v>2.2799999999999998</v>
      </c>
      <c r="X15" s="53">
        <v>2.5880952380952382</v>
      </c>
      <c r="Y15" s="9"/>
      <c r="Z15" s="137">
        <f t="shared" si="0"/>
        <v>2.5880952380952382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19.68</v>
      </c>
      <c r="H16" s="134">
        <v>27</v>
      </c>
      <c r="I16" s="134">
        <v>26</v>
      </c>
      <c r="J16" s="134">
        <v>31.13</v>
      </c>
      <c r="K16" s="134">
        <v>22.01</v>
      </c>
      <c r="L16" s="134">
        <v>18.36</v>
      </c>
      <c r="M16" s="134">
        <v>18.95</v>
      </c>
      <c r="N16" s="134">
        <v>26.39</v>
      </c>
      <c r="O16" s="134">
        <v>24.42</v>
      </c>
      <c r="P16" s="134">
        <v>29.79</v>
      </c>
      <c r="Q16" s="134">
        <v>19.579999999999998</v>
      </c>
      <c r="R16" s="2">
        <v>23.23</v>
      </c>
      <c r="S16" s="134">
        <v>16.440000000000001</v>
      </c>
      <c r="T16" s="134">
        <v>19.350000000000001</v>
      </c>
      <c r="U16" s="134">
        <v>21.09</v>
      </c>
      <c r="V16" s="134">
        <v>21.09</v>
      </c>
      <c r="W16" s="134">
        <v>19</v>
      </c>
      <c r="X16" s="53">
        <v>23.217619047619046</v>
      </c>
      <c r="Y16" s="9"/>
      <c r="Z16" s="137">
        <f>AVERAGE(C16:W16)</f>
        <v>23.217619047619046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122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89.44</v>
      </c>
      <c r="O17" s="134">
        <v>82.5</v>
      </c>
      <c r="P17" s="134">
        <v>108.54</v>
      </c>
      <c r="Q17" s="134">
        <v>129.58000000000001</v>
      </c>
      <c r="R17" s="2">
        <v>108</v>
      </c>
      <c r="S17" s="134">
        <v>69.75</v>
      </c>
      <c r="T17" s="134">
        <v>144.24</v>
      </c>
      <c r="U17" s="134">
        <v>101.1</v>
      </c>
      <c r="V17" s="134">
        <v>68.599999999999994</v>
      </c>
      <c r="W17" s="134">
        <v>108.56</v>
      </c>
      <c r="X17" s="53">
        <v>115.66095238095237</v>
      </c>
      <c r="Y17" s="9"/>
      <c r="Z17" s="137">
        <f t="shared" ref="Z17:Z32" si="1">AVERAGE(C17:W17)</f>
        <v>115.66095238095237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635.20000000000005</v>
      </c>
      <c r="L18" s="134">
        <v>428.495</v>
      </c>
      <c r="M18" s="134">
        <v>457.7</v>
      </c>
      <c r="N18" s="134">
        <v>375.31</v>
      </c>
      <c r="O18" s="134">
        <v>282.5</v>
      </c>
      <c r="P18" s="134">
        <v>220.96</v>
      </c>
      <c r="Q18" s="134">
        <v>475</v>
      </c>
      <c r="R18" s="2">
        <v>542.91999999999996</v>
      </c>
      <c r="S18" s="134">
        <v>405</v>
      </c>
      <c r="T18" s="134">
        <v>950.35</v>
      </c>
      <c r="U18" s="134">
        <v>450.29</v>
      </c>
      <c r="V18" s="134">
        <v>50</v>
      </c>
      <c r="W18" s="134">
        <v>350.28</v>
      </c>
      <c r="X18" s="53">
        <v>425.16404761904766</v>
      </c>
      <c r="Y18" s="9"/>
      <c r="Z18" s="137">
        <f t="shared" si="1"/>
        <v>425.16404761904766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</v>
      </c>
      <c r="H19" s="134">
        <v>350</v>
      </c>
      <c r="I19" s="134">
        <v>185</v>
      </c>
      <c r="J19" s="134">
        <v>325.33999999999997</v>
      </c>
      <c r="K19" s="134">
        <v>359</v>
      </c>
      <c r="L19" s="2">
        <v>266.94499999999999</v>
      </c>
      <c r="M19" s="2">
        <v>245.5</v>
      </c>
      <c r="N19" s="134">
        <v>317.70999999999998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211.77</v>
      </c>
      <c r="U19" s="134">
        <v>275.7</v>
      </c>
      <c r="V19" s="134">
        <v>174</v>
      </c>
      <c r="W19" s="134">
        <v>283.86</v>
      </c>
      <c r="X19" s="53">
        <v>282.75880952380948</v>
      </c>
      <c r="Y19" s="9"/>
      <c r="Z19" s="137">
        <f t="shared" si="1"/>
        <v>282.75880952380948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73.459999999999994</v>
      </c>
      <c r="F20" s="134">
        <v>64.84</v>
      </c>
      <c r="G20" s="2">
        <v>52.2</v>
      </c>
      <c r="H20" s="134">
        <v>84</v>
      </c>
      <c r="I20" s="134">
        <v>60</v>
      </c>
      <c r="J20" s="134">
        <v>68.16</v>
      </c>
      <c r="K20" s="134">
        <v>67</v>
      </c>
      <c r="L20" s="134">
        <v>46.5</v>
      </c>
      <c r="M20" s="134">
        <v>71.650000000000006</v>
      </c>
      <c r="N20" s="134">
        <v>57.63</v>
      </c>
      <c r="O20" s="134">
        <v>54.42</v>
      </c>
      <c r="P20" s="134">
        <v>94.11</v>
      </c>
      <c r="Q20" s="134">
        <v>65.5</v>
      </c>
      <c r="R20" s="2">
        <v>73.61</v>
      </c>
      <c r="S20" s="134">
        <v>33.33</v>
      </c>
      <c r="T20" s="134">
        <v>42.99</v>
      </c>
      <c r="U20" s="134">
        <v>37.67</v>
      </c>
      <c r="V20" s="134">
        <v>48.95</v>
      </c>
      <c r="W20" s="134">
        <v>42</v>
      </c>
      <c r="X20" s="53">
        <v>60.48238095238095</v>
      </c>
      <c r="Y20" s="9"/>
      <c r="Z20" s="137">
        <f t="shared" si="1"/>
        <v>60.48238095238095</v>
      </c>
    </row>
    <row r="21" spans="1:26" ht="11.25" customHeight="1" x14ac:dyDescent="0.2">
      <c r="A21" s="29" t="s">
        <v>34</v>
      </c>
      <c r="B21" s="120" t="s">
        <v>91</v>
      </c>
      <c r="C21" s="134">
        <v>40.950000000000003</v>
      </c>
      <c r="D21" s="134">
        <v>21.08</v>
      </c>
      <c r="E21" s="134">
        <v>27.27</v>
      </c>
      <c r="F21" s="134">
        <v>21.59</v>
      </c>
      <c r="G21" s="2">
        <v>22.75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</v>
      </c>
      <c r="N21" s="134">
        <v>26.58</v>
      </c>
      <c r="O21" s="134">
        <v>18.5</v>
      </c>
      <c r="P21" s="134">
        <v>49.9</v>
      </c>
      <c r="Q21" s="134">
        <v>19.899999999999999</v>
      </c>
      <c r="R21" s="2">
        <v>23.63</v>
      </c>
      <c r="S21" s="134">
        <v>24.05</v>
      </c>
      <c r="T21" s="134">
        <v>23.84</v>
      </c>
      <c r="U21" s="134">
        <v>16.600000000000001</v>
      </c>
      <c r="V21" s="134">
        <v>18</v>
      </c>
      <c r="W21" s="134">
        <v>17.78</v>
      </c>
      <c r="X21" s="53">
        <v>25.18</v>
      </c>
      <c r="Y21" s="9"/>
      <c r="Z21" s="137">
        <f t="shared" si="1"/>
        <v>25.18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399.08</v>
      </c>
      <c r="H22" s="134">
        <v>432.76</v>
      </c>
      <c r="I22" s="134">
        <v>362</v>
      </c>
      <c r="J22" s="134">
        <v>403.19</v>
      </c>
      <c r="K22" s="134">
        <v>390</v>
      </c>
      <c r="L22" s="134">
        <v>370</v>
      </c>
      <c r="M22" s="134">
        <v>456.16</v>
      </c>
      <c r="N22" s="134">
        <v>299.7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311.24</v>
      </c>
      <c r="X22" s="53">
        <v>462.39523809523814</v>
      </c>
      <c r="Y22" s="9"/>
      <c r="Z22" s="137">
        <f t="shared" si="1"/>
        <v>462.39523809523814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10.64</v>
      </c>
      <c r="H23" s="134">
        <v>20</v>
      </c>
      <c r="I23" s="134">
        <v>15</v>
      </c>
      <c r="J23" s="134">
        <v>31.03</v>
      </c>
      <c r="K23" s="134">
        <v>13.21</v>
      </c>
      <c r="L23" s="134">
        <v>22</v>
      </c>
      <c r="M23" s="134">
        <v>24.31</v>
      </c>
      <c r="N23" s="134">
        <v>13.32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16.792857142857144</v>
      </c>
      <c r="Y23" s="9"/>
      <c r="Z23" s="137">
        <f t="shared" si="1"/>
        <v>16.792857142857144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78.98</v>
      </c>
      <c r="G24" s="2">
        <v>51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80.78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85.701428571428579</v>
      </c>
      <c r="Y24" s="9"/>
      <c r="Z24" s="137">
        <f t="shared" si="1"/>
        <v>85.701428571428579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7.02</v>
      </c>
      <c r="E25" s="134">
        <v>7.55</v>
      </c>
      <c r="F25" s="134">
        <v>5</v>
      </c>
      <c r="G25" s="2">
        <v>8.9700000000000006</v>
      </c>
      <c r="H25" s="134">
        <v>14.62</v>
      </c>
      <c r="I25" s="134">
        <v>6.4</v>
      </c>
      <c r="J25" s="134">
        <v>10.28</v>
      </c>
      <c r="K25" s="134">
        <v>13.48</v>
      </c>
      <c r="L25" s="134">
        <v>11.055</v>
      </c>
      <c r="M25" s="134">
        <v>11.18</v>
      </c>
      <c r="N25" s="134">
        <v>6.52</v>
      </c>
      <c r="O25" s="134">
        <v>5.43</v>
      </c>
      <c r="P25" s="134">
        <v>6.99</v>
      </c>
      <c r="Q25" s="134">
        <v>15.33</v>
      </c>
      <c r="R25" s="2">
        <v>12.4</v>
      </c>
      <c r="S25" s="134">
        <v>8.64</v>
      </c>
      <c r="T25" s="134">
        <v>26.08</v>
      </c>
      <c r="U25" s="134">
        <v>13.36</v>
      </c>
      <c r="V25" s="134">
        <v>7.03</v>
      </c>
      <c r="W25" s="134">
        <f>188.94/18</f>
        <v>10.496666666666666</v>
      </c>
      <c r="X25" s="53">
        <v>10.253888888888889</v>
      </c>
      <c r="Y25" s="9"/>
      <c r="Z25" s="137">
        <f t="shared" si="1"/>
        <v>10.253888888888889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8.52</v>
      </c>
      <c r="L26" s="134">
        <v>12.25</v>
      </c>
      <c r="M26" s="134">
        <v>9.02</v>
      </c>
      <c r="N26" s="2">
        <v>6.23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19.84</v>
      </c>
      <c r="U26" s="134">
        <v>9.44</v>
      </c>
      <c r="V26" s="134">
        <v>6.5</v>
      </c>
      <c r="W26" s="134">
        <v>8.35</v>
      </c>
      <c r="X26" s="53">
        <v>9.4223809523809514</v>
      </c>
      <c r="Y26" s="9"/>
      <c r="Z26" s="137">
        <f t="shared" si="1"/>
        <v>9.4223809523809514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1.37</v>
      </c>
      <c r="O27" s="19">
        <v>1.1000000000000001</v>
      </c>
      <c r="P27" s="19">
        <v>1.38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1.07</v>
      </c>
      <c r="V27" s="133">
        <v>0.83</v>
      </c>
      <c r="W27" s="19">
        <f>83.28/100</f>
        <v>0.83279999999999998</v>
      </c>
      <c r="X27" s="54">
        <v>1.069895238095238</v>
      </c>
      <c r="Y27" s="9"/>
      <c r="Z27" s="137">
        <f t="shared" si="1"/>
        <v>1.069895238095238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62.45</v>
      </c>
      <c r="E28" s="135">
        <v>72.77</v>
      </c>
      <c r="F28" s="134">
        <v>83.9</v>
      </c>
      <c r="G28" s="2">
        <v>44.27</v>
      </c>
      <c r="H28" s="134">
        <v>76</v>
      </c>
      <c r="I28" s="134">
        <v>68</v>
      </c>
      <c r="J28" s="134">
        <v>83.83</v>
      </c>
      <c r="K28" s="134">
        <v>88.75</v>
      </c>
      <c r="L28" s="134">
        <v>76</v>
      </c>
      <c r="M28" s="134">
        <v>79.08</v>
      </c>
      <c r="N28" s="134">
        <v>66.5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71.33</v>
      </c>
      <c r="T28" s="134">
        <v>110.88</v>
      </c>
      <c r="U28" s="134">
        <v>99.12</v>
      </c>
      <c r="V28" s="134">
        <v>44.16</v>
      </c>
      <c r="W28" s="134">
        <v>68.36</v>
      </c>
      <c r="X28" s="53">
        <v>81.466190476190476</v>
      </c>
      <c r="Y28" s="9"/>
      <c r="Z28" s="137">
        <f t="shared" si="1"/>
        <v>81.466190476190476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211.44</v>
      </c>
      <c r="F29" s="134">
        <v>248</v>
      </c>
      <c r="G29" s="2">
        <v>169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299.88</v>
      </c>
      <c r="N29" s="134">
        <v>230.38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282.51</v>
      </c>
      <c r="U29" s="134">
        <v>251.09</v>
      </c>
      <c r="V29" s="134">
        <v>189.5</v>
      </c>
      <c r="W29" s="134">
        <v>183.17</v>
      </c>
      <c r="X29" s="53">
        <v>259.8257142857143</v>
      </c>
      <c r="Y29" s="9"/>
      <c r="Z29" s="137">
        <f t="shared" si="1"/>
        <v>259.8257142857143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29.12</v>
      </c>
      <c r="H30" s="134">
        <v>53</v>
      </c>
      <c r="I30" s="134">
        <v>30</v>
      </c>
      <c r="J30" s="134">
        <v>86.56</v>
      </c>
      <c r="K30" s="134">
        <v>56.3</v>
      </c>
      <c r="L30" s="134">
        <v>41.25</v>
      </c>
      <c r="M30" s="134">
        <v>57.85</v>
      </c>
      <c r="N30" s="134">
        <v>42.1</v>
      </c>
      <c r="O30" s="134">
        <v>36</v>
      </c>
      <c r="P30" s="134">
        <v>85.88</v>
      </c>
      <c r="Q30" s="134">
        <v>46.22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49.648571428571422</v>
      </c>
      <c r="Y30" s="9"/>
      <c r="Z30" s="137">
        <f t="shared" si="1"/>
        <v>49.648571428571422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46.6</v>
      </c>
      <c r="H31" s="134">
        <v>51.84</v>
      </c>
      <c r="I31" s="134">
        <v>49.9</v>
      </c>
      <c r="J31" s="134">
        <v>53.64</v>
      </c>
      <c r="K31" s="134">
        <v>61.25</v>
      </c>
      <c r="L31" s="134">
        <v>64.194999999999993</v>
      </c>
      <c r="M31" s="134">
        <v>59.95</v>
      </c>
      <c r="N31" s="134">
        <v>52.77</v>
      </c>
      <c r="O31" s="134">
        <v>34.33</v>
      </c>
      <c r="P31" s="134">
        <v>64.64</v>
      </c>
      <c r="Q31" s="134">
        <v>52.41</v>
      </c>
      <c r="R31" s="2">
        <v>54.2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45.18</v>
      </c>
      <c r="X31" s="53">
        <v>50.204523809523813</v>
      </c>
      <c r="Y31" s="9"/>
      <c r="Z31" s="137">
        <f t="shared" si="1"/>
        <v>50.204523809523813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16.649999999999999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24.55</v>
      </c>
      <c r="O32" s="134">
        <v>20.83</v>
      </c>
      <c r="P32" s="134">
        <v>37.43</v>
      </c>
      <c r="Q32" s="134">
        <v>27</v>
      </c>
      <c r="R32" s="2">
        <v>35.94</v>
      </c>
      <c r="S32" s="2">
        <v>23.27</v>
      </c>
      <c r="T32" s="2">
        <v>30.59</v>
      </c>
      <c r="U32" s="134">
        <v>25.04</v>
      </c>
      <c r="V32" s="134">
        <v>24.5</v>
      </c>
      <c r="W32" s="134">
        <v>25.24</v>
      </c>
      <c r="X32" s="53">
        <v>27.280952380952378</v>
      </c>
      <c r="Y32" s="9"/>
      <c r="Z32" s="137">
        <f t="shared" si="1"/>
        <v>27.280952380952378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138"/>
      <c r="L33" s="24"/>
      <c r="M33" s="138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20.64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32.369999999999997</v>
      </c>
      <c r="V34" s="2">
        <v>16.531904999999998</v>
      </c>
      <c r="W34" s="134">
        <v>22.548359999999999</v>
      </c>
      <c r="X34" s="53">
        <v>20.953256904761904</v>
      </c>
      <c r="Y34" s="9"/>
      <c r="Z34" s="137">
        <f>AVERAGE(C34:W34)</f>
        <v>20.953256904761904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16.11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16.775300000000001</v>
      </c>
      <c r="U35" s="2">
        <v>20.21</v>
      </c>
      <c r="V35" s="2">
        <v>11.844125</v>
      </c>
      <c r="W35" s="134">
        <v>18.423660000000002</v>
      </c>
      <c r="X35" s="53">
        <v>14.596958523809525</v>
      </c>
      <c r="Y35" s="9"/>
      <c r="Z35" s="137">
        <f>AVERAGE(C35:W35)</f>
        <v>14.596958523809525</v>
      </c>
    </row>
    <row r="36" spans="1:26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138"/>
      <c r="L36" s="24"/>
      <c r="M36" s="138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</v>
      </c>
      <c r="N37" s="134">
        <v>30.11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79.565100000000001</v>
      </c>
      <c r="U37" s="134">
        <v>42.91</v>
      </c>
      <c r="V37" s="134">
        <v>40.28</v>
      </c>
      <c r="W37" s="134">
        <v>51.9</v>
      </c>
      <c r="X37" s="53">
        <v>64.709896523809519</v>
      </c>
      <c r="Y37" s="9"/>
      <c r="Z37" s="137">
        <f>AVERAGE(C37:W37)</f>
        <v>64.709896523809519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13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8.15</v>
      </c>
      <c r="L39" s="20">
        <v>35</v>
      </c>
      <c r="M39" s="20">
        <v>25.51</v>
      </c>
      <c r="N39" s="20">
        <v>18.559999999999999</v>
      </c>
      <c r="O39" s="20">
        <v>9.67</v>
      </c>
      <c r="P39" s="20">
        <v>15.4</v>
      </c>
      <c r="Q39" s="20">
        <v>9.9700000000000006</v>
      </c>
      <c r="R39" s="21">
        <v>9.5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17.667077687301589</v>
      </c>
      <c r="Y39" s="9"/>
      <c r="Z39" s="137">
        <f>AVERAGE(C39:W39)</f>
        <v>17.667077687301589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192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191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187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I13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6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6" ht="12" x14ac:dyDescent="0.2">
      <c r="A3" s="155" t="s">
        <v>266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6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</v>
      </c>
      <c r="H8" s="134">
        <v>55.5</v>
      </c>
      <c r="I8" s="134">
        <v>32</v>
      </c>
      <c r="J8" s="134">
        <v>44.1</v>
      </c>
      <c r="K8" s="134">
        <v>32.28</v>
      </c>
      <c r="L8" s="134">
        <v>38.51</v>
      </c>
      <c r="M8" s="134">
        <v>38.99</v>
      </c>
      <c r="N8" s="134">
        <v>46.15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36.85</v>
      </c>
      <c r="U8" s="134">
        <v>47.63</v>
      </c>
      <c r="V8" s="134">
        <v>38.01</v>
      </c>
      <c r="W8" s="134">
        <v>36.93</v>
      </c>
      <c r="X8" s="53">
        <v>40.910476190476189</v>
      </c>
      <c r="Y8" s="9"/>
      <c r="Z8" s="137">
        <f t="shared" ref="Z8:Z14" si="0">AVERAGE(C8:W8)</f>
        <v>40.910476190476189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4.24</v>
      </c>
      <c r="E9" s="19">
        <v>4.25</v>
      </c>
      <c r="F9" s="19">
        <v>3.57</v>
      </c>
      <c r="G9" s="18">
        <v>3.64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4.6900000000000004</v>
      </c>
      <c r="O9" s="19">
        <v>3.29</v>
      </c>
      <c r="P9" s="19">
        <v>4.21</v>
      </c>
      <c r="Q9" s="19">
        <v>3.83</v>
      </c>
      <c r="R9" s="18">
        <v>4.38</v>
      </c>
      <c r="S9" s="19">
        <v>5.37</v>
      </c>
      <c r="T9" s="19">
        <v>4.88</v>
      </c>
      <c r="U9" s="19">
        <v>4.91</v>
      </c>
      <c r="V9" s="19">
        <v>4.3</v>
      </c>
      <c r="W9" s="19">
        <v>4.22</v>
      </c>
      <c r="X9" s="54">
        <v>4.1671428571428564</v>
      </c>
      <c r="Y9" s="9"/>
      <c r="Z9" s="137">
        <f t="shared" si="0"/>
        <v>4.1671428571428564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262.69</v>
      </c>
      <c r="H10" s="134">
        <v>290</v>
      </c>
      <c r="I10" s="134">
        <v>299</v>
      </c>
      <c r="J10" s="134">
        <v>384.31</v>
      </c>
      <c r="K10" s="134">
        <v>279</v>
      </c>
      <c r="L10" s="134">
        <v>285</v>
      </c>
      <c r="M10" s="134">
        <v>353.43</v>
      </c>
      <c r="N10" s="134">
        <v>430.78</v>
      </c>
      <c r="O10" s="134">
        <v>300</v>
      </c>
      <c r="P10" s="134">
        <v>292.67</v>
      </c>
      <c r="Q10" s="134">
        <v>278</v>
      </c>
      <c r="R10" s="2">
        <v>310</v>
      </c>
      <c r="S10" s="134">
        <v>420</v>
      </c>
      <c r="T10" s="134">
        <v>351.94</v>
      </c>
      <c r="U10" s="134">
        <v>272.93</v>
      </c>
      <c r="V10" s="134">
        <v>250</v>
      </c>
      <c r="W10" s="134">
        <v>295.93</v>
      </c>
      <c r="X10" s="53">
        <v>317.14047619047619</v>
      </c>
      <c r="Y10" s="9"/>
      <c r="Z10" s="137">
        <f t="shared" si="0"/>
        <v>317.14047619047619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24.16/50</f>
        <v>0.48320000000000002</v>
      </c>
      <c r="F11" s="19">
        <f>20.64/50</f>
        <v>0.4128</v>
      </c>
      <c r="G11" s="18">
        <f>18.5/50</f>
        <v>0.37</v>
      </c>
      <c r="H11" s="19">
        <f>18.25/50</f>
        <v>0.36499999999999999</v>
      </c>
      <c r="I11" s="19">
        <f>18/50</f>
        <v>0.36</v>
      </c>
      <c r="J11" s="19">
        <f>26/50</f>
        <v>0.52</v>
      </c>
      <c r="K11" s="19">
        <f>16/50</f>
        <v>0.32</v>
      </c>
      <c r="L11" s="19">
        <v>0.42</v>
      </c>
      <c r="M11" s="19">
        <f>25.2/50</f>
        <v>0.504</v>
      </c>
      <c r="N11" s="19">
        <f>28.7/50</f>
        <v>0.57399999999999995</v>
      </c>
      <c r="O11" s="19">
        <f>19.7/50</f>
        <v>0.39399999999999996</v>
      </c>
      <c r="P11" s="19">
        <f>20.67/50</f>
        <v>0.41340000000000005</v>
      </c>
      <c r="Q11" s="19">
        <f>21.75/50</f>
        <v>0.435</v>
      </c>
      <c r="R11" s="18">
        <f>22.5/50</f>
        <v>0.45</v>
      </c>
      <c r="S11" s="19">
        <v>0.64</v>
      </c>
      <c r="T11" s="19">
        <v>0.54</v>
      </c>
      <c r="U11" s="19">
        <f>22.04/50</f>
        <v>0.44079999999999997</v>
      </c>
      <c r="V11" s="136">
        <v>0.41</v>
      </c>
      <c r="W11" s="19">
        <f>20.84/50</f>
        <v>0.4168</v>
      </c>
      <c r="X11" s="54">
        <v>0.45090476190476186</v>
      </c>
      <c r="Y11" s="9"/>
      <c r="Z11" s="137">
        <f t="shared" si="0"/>
        <v>0.45090476190476186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75.599999999999994</v>
      </c>
      <c r="H12" s="134">
        <v>70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43.44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</v>
      </c>
      <c r="W12" s="134">
        <v>94.26</v>
      </c>
      <c r="X12" s="53">
        <v>63.131904761904764</v>
      </c>
      <c r="Y12" s="9"/>
      <c r="Z12" s="137">
        <f t="shared" si="0"/>
        <v>63.131904761904764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75.599999999999994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</v>
      </c>
      <c r="N13" s="134">
        <v>78.03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91.07</v>
      </c>
      <c r="X13" s="53">
        <v>83.562857142857141</v>
      </c>
      <c r="Y13" s="9"/>
      <c r="Z13" s="137">
        <f t="shared" si="0"/>
        <v>83.562857142857141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0.52</v>
      </c>
      <c r="H14" s="67">
        <v>0.83</v>
      </c>
      <c r="I14" s="67">
        <v>0.49</v>
      </c>
      <c r="J14" s="67">
        <v>0.48</v>
      </c>
      <c r="K14" s="67">
        <v>0.91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522.88/1000</f>
        <v>0.52288000000000001</v>
      </c>
      <c r="X14" s="54">
        <v>0.55870857142857155</v>
      </c>
      <c r="Y14" s="9"/>
      <c r="Z14" s="137">
        <f t="shared" si="0"/>
        <v>0.55870857142857155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2.78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2.96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2.2000000000000002</v>
      </c>
      <c r="W15" s="134">
        <v>2.27</v>
      </c>
      <c r="X15" s="53">
        <v>2.6119047619047624</v>
      </c>
      <c r="Y15" s="9"/>
      <c r="Z15" s="137">
        <f t="shared" ref="Z15" si="1">AVERAGE(C15:W15)</f>
        <v>2.6119047619047624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18.899999999999999</v>
      </c>
      <c r="N16" s="134">
        <v>26.25</v>
      </c>
      <c r="O16" s="134">
        <v>24.42</v>
      </c>
      <c r="P16" s="134">
        <v>29.79</v>
      </c>
      <c r="Q16" s="134">
        <v>19</v>
      </c>
      <c r="R16" s="2">
        <v>23.23</v>
      </c>
      <c r="S16" s="134">
        <v>16.52</v>
      </c>
      <c r="T16" s="134">
        <v>19.18</v>
      </c>
      <c r="U16" s="134">
        <v>21.34</v>
      </c>
      <c r="V16" s="134">
        <v>21.09</v>
      </c>
      <c r="W16" s="134">
        <v>18.989999999999998</v>
      </c>
      <c r="X16" s="53">
        <v>23.171428571428571</v>
      </c>
      <c r="Y16" s="9"/>
      <c r="Z16" s="137">
        <f>AVERAGE(C16:W16)</f>
        <v>23.171428571428571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222.5</v>
      </c>
      <c r="E17" s="134">
        <v>70.5</v>
      </c>
      <c r="F17" s="134">
        <v>118</v>
      </c>
      <c r="G17" s="2">
        <v>120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89.36</v>
      </c>
      <c r="O17" s="134">
        <v>82.5</v>
      </c>
      <c r="P17" s="134">
        <v>108.54</v>
      </c>
      <c r="Q17" s="134">
        <v>126.9</v>
      </c>
      <c r="R17" s="2">
        <v>107.99</v>
      </c>
      <c r="S17" s="134">
        <v>69.25</v>
      </c>
      <c r="T17" s="134">
        <v>144.44</v>
      </c>
      <c r="U17" s="134">
        <v>99.5</v>
      </c>
      <c r="V17" s="134">
        <v>68.599999999999994</v>
      </c>
      <c r="W17" s="134">
        <v>109.67</v>
      </c>
      <c r="X17" s="53">
        <v>115.51523809523808</v>
      </c>
      <c r="Y17" s="9"/>
      <c r="Z17" s="137">
        <f t="shared" ref="Z17:Z32" si="2">AVERAGE(C17:W17)</f>
        <v>115.51523809523808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355.3</v>
      </c>
      <c r="H18" s="134">
        <v>450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372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921.49</v>
      </c>
      <c r="U18" s="134">
        <v>449</v>
      </c>
      <c r="V18" s="134">
        <v>50</v>
      </c>
      <c r="W18" s="134">
        <v>350.28</v>
      </c>
      <c r="X18" s="53">
        <v>418.84071428571434</v>
      </c>
      <c r="Y18" s="9"/>
      <c r="Z18" s="137">
        <f t="shared" si="2"/>
        <v>418.84071428571434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237.5</v>
      </c>
      <c r="H19" s="134">
        <v>345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245.2</v>
      </c>
      <c r="N19" s="134">
        <v>315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206.08</v>
      </c>
      <c r="U19" s="134">
        <v>275.7</v>
      </c>
      <c r="V19" s="134">
        <v>174</v>
      </c>
      <c r="W19" s="134">
        <v>283.86</v>
      </c>
      <c r="X19" s="53">
        <v>281.8921428571428</v>
      </c>
      <c r="Y19" s="9"/>
      <c r="Z19" s="137">
        <f t="shared" si="2"/>
        <v>281.8921428571428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57.13</v>
      </c>
      <c r="O20" s="134">
        <v>54.42</v>
      </c>
      <c r="P20" s="134">
        <v>94.61</v>
      </c>
      <c r="Q20" s="134">
        <v>63.34</v>
      </c>
      <c r="R20" s="2">
        <v>73.61</v>
      </c>
      <c r="S20" s="134">
        <v>33.33</v>
      </c>
      <c r="T20" s="134">
        <v>42.99</v>
      </c>
      <c r="U20" s="134">
        <v>37.54</v>
      </c>
      <c r="V20" s="134">
        <v>48.95</v>
      </c>
      <c r="W20" s="134">
        <v>42</v>
      </c>
      <c r="X20" s="53">
        <v>60.538095238095238</v>
      </c>
      <c r="Y20" s="9"/>
      <c r="Z20" s="137">
        <f t="shared" si="2"/>
        <v>60.538095238095238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21.59</v>
      </c>
      <c r="G21" s="2">
        <v>23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26.27</v>
      </c>
      <c r="O21" s="134">
        <v>18.5</v>
      </c>
      <c r="P21" s="134">
        <v>49.9</v>
      </c>
      <c r="Q21" s="134">
        <v>19.899999999999999</v>
      </c>
      <c r="R21" s="2">
        <v>23.95</v>
      </c>
      <c r="S21" s="134">
        <v>24.05</v>
      </c>
      <c r="T21" s="134">
        <v>23.58</v>
      </c>
      <c r="U21" s="134">
        <v>16.52</v>
      </c>
      <c r="V21" s="134">
        <v>18</v>
      </c>
      <c r="W21" s="134">
        <v>17.73</v>
      </c>
      <c r="X21" s="53">
        <v>25.166666666666661</v>
      </c>
      <c r="Y21" s="9"/>
      <c r="Z21" s="137">
        <f t="shared" si="2"/>
        <v>25.166666666666661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430</v>
      </c>
      <c r="I22" s="134">
        <v>362</v>
      </c>
      <c r="J22" s="134">
        <v>403.19</v>
      </c>
      <c r="K22" s="134">
        <v>382</v>
      </c>
      <c r="L22" s="134">
        <v>370</v>
      </c>
      <c r="M22" s="134">
        <v>456.1</v>
      </c>
      <c r="N22" s="134">
        <v>295.31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312.74</v>
      </c>
      <c r="X22" s="53">
        <v>458.4604761904763</v>
      </c>
      <c r="Y22" s="9"/>
      <c r="Z22" s="137">
        <f t="shared" si="2"/>
        <v>458.4604761904763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10</v>
      </c>
      <c r="G23" s="2">
        <v>11.35</v>
      </c>
      <c r="H23" s="134">
        <v>20</v>
      </c>
      <c r="I23" s="134">
        <v>15</v>
      </c>
      <c r="J23" s="134">
        <v>31.03</v>
      </c>
      <c r="K23" s="134">
        <v>13.5</v>
      </c>
      <c r="L23" s="134">
        <v>22</v>
      </c>
      <c r="M23" s="134">
        <v>24.3</v>
      </c>
      <c r="N23" s="134">
        <v>13.15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11.54</v>
      </c>
      <c r="X23" s="53">
        <v>16.836190476190477</v>
      </c>
      <c r="Y23" s="9"/>
      <c r="Z23" s="137">
        <f t="shared" si="2"/>
        <v>16.836190476190477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58.75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80.19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85.768571428571434</v>
      </c>
      <c r="Y24" s="9"/>
      <c r="Z24" s="137">
        <f t="shared" si="2"/>
        <v>85.768571428571434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10.95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6.44</v>
      </c>
      <c r="O25" s="134">
        <v>5.5</v>
      </c>
      <c r="P25" s="134">
        <v>6.99</v>
      </c>
      <c r="Q25" s="134">
        <v>15.33</v>
      </c>
      <c r="R25" s="2">
        <v>12.4</v>
      </c>
      <c r="S25" s="134">
        <v>8.57</v>
      </c>
      <c r="T25" s="134">
        <v>26.15</v>
      </c>
      <c r="U25" s="134">
        <v>13.29</v>
      </c>
      <c r="V25" s="134">
        <v>7.03</v>
      </c>
      <c r="W25" s="134">
        <f>185.34/18</f>
        <v>10.296666666666667</v>
      </c>
      <c r="X25" s="53">
        <v>10.308650793650795</v>
      </c>
      <c r="Y25" s="9"/>
      <c r="Z25" s="137">
        <f t="shared" si="2"/>
        <v>10.308650793650795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7.35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8.41</v>
      </c>
      <c r="L26" s="134">
        <v>12.25</v>
      </c>
      <c r="M26" s="134">
        <v>9</v>
      </c>
      <c r="N26" s="2">
        <v>6.14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19.809999999999999</v>
      </c>
      <c r="U26" s="134">
        <v>9.35</v>
      </c>
      <c r="V26" s="134">
        <v>6.5</v>
      </c>
      <c r="W26" s="134">
        <v>8.36</v>
      </c>
      <c r="X26" s="53">
        <v>9.4080952380952372</v>
      </c>
      <c r="Y26" s="9"/>
      <c r="Z26" s="137">
        <f t="shared" si="2"/>
        <v>9.4080952380952372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1.28</v>
      </c>
      <c r="E27" s="133">
        <v>1.22</v>
      </c>
      <c r="F27" s="19">
        <v>0.85</v>
      </c>
      <c r="G27" s="18">
        <v>0.81</v>
      </c>
      <c r="H27" s="19">
        <v>1.1499999999999999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1.36</v>
      </c>
      <c r="O27" s="19">
        <v>0.75</v>
      </c>
      <c r="P27" s="19">
        <v>1.38</v>
      </c>
      <c r="Q27" s="19">
        <v>1.1599999999999999</v>
      </c>
      <c r="R27" s="18">
        <v>0.96</v>
      </c>
      <c r="S27" s="18">
        <v>1.1200000000000001</v>
      </c>
      <c r="T27" s="18">
        <v>1.33</v>
      </c>
      <c r="U27" s="19">
        <v>1.07</v>
      </c>
      <c r="V27" s="133">
        <v>0.83</v>
      </c>
      <c r="W27" s="19">
        <f>82.05/100</f>
        <v>0.82050000000000001</v>
      </c>
      <c r="X27" s="54">
        <v>1.0512142857142859</v>
      </c>
      <c r="Y27" s="9"/>
      <c r="Z27" s="137">
        <f t="shared" si="2"/>
        <v>1.0512142857142859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60</v>
      </c>
      <c r="E28" s="135">
        <v>72.67</v>
      </c>
      <c r="F28" s="134">
        <v>83.9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76</v>
      </c>
      <c r="M28" s="134">
        <v>79.099999999999994</v>
      </c>
      <c r="N28" s="134">
        <v>65.900000000000006</v>
      </c>
      <c r="O28" s="134">
        <v>66.31</v>
      </c>
      <c r="P28" s="134">
        <v>155.72</v>
      </c>
      <c r="Q28" s="134">
        <v>108</v>
      </c>
      <c r="R28" s="2">
        <v>72.55</v>
      </c>
      <c r="S28" s="134">
        <v>71.33</v>
      </c>
      <c r="T28" s="134">
        <v>112.34</v>
      </c>
      <c r="U28" s="134">
        <v>98.52</v>
      </c>
      <c r="V28" s="134">
        <v>44.16</v>
      </c>
      <c r="W28" s="134">
        <v>68.08</v>
      </c>
      <c r="X28" s="53">
        <v>81.928095238095224</v>
      </c>
      <c r="Y28" s="9"/>
      <c r="Z28" s="137">
        <f t="shared" si="2"/>
        <v>81.928095238095224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220.44</v>
      </c>
      <c r="F29" s="134">
        <v>248</v>
      </c>
      <c r="G29" s="2">
        <v>154.61000000000001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300</v>
      </c>
      <c r="N29" s="134">
        <v>227.54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281.60000000000002</v>
      </c>
      <c r="U29" s="134">
        <v>247.71</v>
      </c>
      <c r="V29" s="134">
        <v>189.5</v>
      </c>
      <c r="W29" s="134">
        <v>182.71</v>
      </c>
      <c r="X29" s="53">
        <v>259.21333333333331</v>
      </c>
      <c r="Y29" s="9"/>
      <c r="Z29" s="137">
        <f t="shared" si="2"/>
        <v>259.21333333333331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85.03</v>
      </c>
      <c r="K30" s="134">
        <v>56.3</v>
      </c>
      <c r="L30" s="134">
        <v>41.25</v>
      </c>
      <c r="M30" s="134">
        <v>57.8</v>
      </c>
      <c r="N30" s="134">
        <v>41.86</v>
      </c>
      <c r="O30" s="134">
        <v>36</v>
      </c>
      <c r="P30" s="134">
        <v>85.88</v>
      </c>
      <c r="Q30" s="134">
        <v>45.56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49.631428571428572</v>
      </c>
      <c r="Y30" s="9"/>
      <c r="Z30" s="137">
        <f t="shared" si="2"/>
        <v>49.631428571428572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46.2</v>
      </c>
      <c r="H31" s="134">
        <v>51.5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52.45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54.9</v>
      </c>
      <c r="U31" s="134">
        <v>62.82</v>
      </c>
      <c r="V31" s="134">
        <v>55.66</v>
      </c>
      <c r="W31" s="134">
        <v>45.23</v>
      </c>
      <c r="X31" s="53">
        <v>50.049285714285716</v>
      </c>
      <c r="Y31" s="9"/>
      <c r="Z31" s="137">
        <f t="shared" si="2"/>
        <v>50.049285714285716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19.84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</v>
      </c>
      <c r="N32" s="134">
        <v>24.35</v>
      </c>
      <c r="O32" s="134">
        <v>21.77</v>
      </c>
      <c r="P32" s="134">
        <v>37.43</v>
      </c>
      <c r="Q32" s="134">
        <v>26.92</v>
      </c>
      <c r="R32" s="2">
        <v>35.869999999999997</v>
      </c>
      <c r="S32" s="2">
        <v>23.27</v>
      </c>
      <c r="T32" s="2">
        <v>30.38</v>
      </c>
      <c r="U32" s="134">
        <v>24.36</v>
      </c>
      <c r="V32" s="134">
        <v>24.5</v>
      </c>
      <c r="W32" s="134">
        <v>25.09</v>
      </c>
      <c r="X32" s="53">
        <v>27.410952380952381</v>
      </c>
      <c r="Y32" s="9"/>
      <c r="Z32" s="137">
        <f t="shared" si="2"/>
        <v>27.410952380952381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20.61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32.31</v>
      </c>
      <c r="V34" s="2">
        <v>16.531904999999998</v>
      </c>
      <c r="W34" s="134">
        <v>22.72138</v>
      </c>
      <c r="X34" s="53">
        <v>20.971019761904763</v>
      </c>
      <c r="Y34" s="9"/>
      <c r="Z34" s="137">
        <f>AVERAGE(C34:W34)</f>
        <v>20.971019761904763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20.22</v>
      </c>
      <c r="V35" s="2">
        <v>11.844125</v>
      </c>
      <c r="W35" s="134">
        <v>18.56503</v>
      </c>
      <c r="X35" s="53">
        <v>14.61742376190476</v>
      </c>
      <c r="Y35" s="9"/>
      <c r="Z35" s="137">
        <f>AVERAGE(C35:W35)</f>
        <v>14.61742376190476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125.14</v>
      </c>
      <c r="F37" s="134">
        <v>31.82</v>
      </c>
      <c r="G37" s="134">
        <v>47.95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30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79.565100000000001</v>
      </c>
      <c r="U37" s="134">
        <v>42.85</v>
      </c>
      <c r="V37" s="134">
        <v>40.28</v>
      </c>
      <c r="W37" s="134">
        <v>51.9</v>
      </c>
      <c r="X37" s="53">
        <v>64.290372714285724</v>
      </c>
      <c r="Y37" s="9"/>
      <c r="Z37" s="137">
        <f>AVERAGE(C37:W37)</f>
        <v>64.290372714285724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18.59</v>
      </c>
      <c r="O39" s="20">
        <v>9.67</v>
      </c>
      <c r="P39" s="20">
        <v>15.4</v>
      </c>
      <c r="Q39" s="20">
        <v>9.9700000000000006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17.66088721111111</v>
      </c>
      <c r="Y39" s="9"/>
      <c r="Z39" s="137">
        <f>AVERAGE(C39:W39)</f>
        <v>17.66088721111111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180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179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178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175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174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173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172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171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54" t="s">
        <v>128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62"/>
    </row>
    <row r="2" spans="1:25" s="63" customFormat="1" ht="15" x14ac:dyDescent="0.2">
      <c r="A2" s="154" t="s">
        <v>110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62"/>
    </row>
    <row r="3" spans="1:25" ht="12" x14ac:dyDescent="0.2">
      <c r="A3" s="155" t="s">
        <v>170</v>
      </c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57" t="s">
        <v>57</v>
      </c>
      <c r="B5" s="159" t="s">
        <v>105</v>
      </c>
      <c r="C5" s="153" t="s">
        <v>18</v>
      </c>
      <c r="D5" s="153" t="s">
        <v>15</v>
      </c>
      <c r="E5" s="153" t="s">
        <v>11</v>
      </c>
      <c r="F5" s="153" t="s">
        <v>16</v>
      </c>
      <c r="G5" s="153" t="s">
        <v>1</v>
      </c>
      <c r="H5" s="153" t="s">
        <v>17</v>
      </c>
      <c r="I5" s="153" t="s">
        <v>4</v>
      </c>
      <c r="J5" s="153" t="s">
        <v>13</v>
      </c>
      <c r="K5" s="153" t="s">
        <v>0</v>
      </c>
      <c r="L5" s="153" t="s">
        <v>9</v>
      </c>
      <c r="M5" s="153" t="s">
        <v>6</v>
      </c>
      <c r="N5" s="153" t="s">
        <v>21</v>
      </c>
      <c r="O5" s="153" t="s">
        <v>8</v>
      </c>
      <c r="P5" s="153" t="s">
        <v>12</v>
      </c>
      <c r="Q5" s="153" t="s">
        <v>7</v>
      </c>
      <c r="R5" s="153" t="s">
        <v>10</v>
      </c>
      <c r="S5" s="153" t="s">
        <v>14</v>
      </c>
      <c r="T5" s="153" t="s">
        <v>2</v>
      </c>
      <c r="U5" s="153" t="s">
        <v>5</v>
      </c>
      <c r="V5" s="153" t="s">
        <v>19</v>
      </c>
      <c r="W5" s="153" t="s">
        <v>3</v>
      </c>
      <c r="X5" s="25" t="s">
        <v>114</v>
      </c>
    </row>
    <row r="6" spans="1:25" ht="11.1" customHeight="1" x14ac:dyDescent="0.2">
      <c r="A6" s="158"/>
      <c r="B6" s="160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166</vt:i4>
      </vt:variant>
      <vt:variant>
        <vt:lpstr>Intervalos nomeados</vt:lpstr>
      </vt:variant>
      <vt:variant>
        <vt:i4>163</vt:i4>
      </vt:variant>
    </vt:vector>
  </HeadingPairs>
  <TitlesOfParts>
    <vt:vector size="329" baseType="lpstr">
      <vt:lpstr>Nov_20 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</vt:lpstr>
      <vt:lpstr>Out_19</vt:lpstr>
      <vt:lpstr>Set_19 </vt:lpstr>
      <vt:lpstr>Ago_19</vt:lpstr>
      <vt:lpstr>Jul_19</vt:lpstr>
      <vt:lpstr>Jun_19</vt:lpstr>
      <vt:lpstr>Mai_19 </vt:lpstr>
      <vt:lpstr>Abr_19 </vt:lpstr>
      <vt:lpstr>Mar_19</vt:lpstr>
      <vt:lpstr>Fev_19</vt:lpstr>
      <vt:lpstr>Jan_19</vt:lpstr>
      <vt:lpstr>Dez_18</vt:lpstr>
      <vt:lpstr>Nov_18</vt:lpstr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'Abr_19 '!Area_de_impressao</vt:lpstr>
      <vt:lpstr>Abr_20!Area_de_impressao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Ago_19!Area_de_impressao</vt:lpstr>
      <vt:lpstr>Ago_20!Area_de_impressao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Dez_18!Area_de_impressao</vt:lpstr>
      <vt:lpstr>Dez_19!Area_de_impressao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Fev_19!Area_de_impressao</vt:lpstr>
      <vt:lpstr>Fev_20!Area_de_impressao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Jul_19!Area_de_impressao</vt:lpstr>
      <vt:lpstr>Jul_20!Area_de_impressao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Jun_19!Area_de_impressao</vt:lpstr>
      <vt:lpstr>Jun_20!Area_de_impressao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'Mai_19 '!Area_de_impressao</vt:lpstr>
      <vt:lpstr>Mai_20!Area_de_impressao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Mar_19!Area_de_impressao</vt:lpstr>
      <vt:lpstr>Mar_20!Area_de_impressao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Nov_18!Area_de_impressao</vt:lpstr>
      <vt:lpstr>Nov_19!Area_de_impressao</vt:lpstr>
      <vt:lpstr>'Nov_20 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Out_19!Area_de_impressao</vt:lpstr>
      <vt:lpstr>Out_20!Area_de_impressao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2020-10-14T14:41:30Z</cp:lastPrinted>
  <dcterms:created xsi:type="dcterms:W3CDTF">1998-05-04T20:00:28Z</dcterms:created>
  <dcterms:modified xsi:type="dcterms:W3CDTF">2020-12-17T15:11:27Z</dcterms:modified>
</cp:coreProperties>
</file>